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aneckova.anna\Desktop\Uzamčené Demolice ZOO\"/>
    </mc:Choice>
  </mc:AlternateContent>
  <xr:revisionPtr revIDLastSave="0" documentId="13_ncr:1_{9160F8A6-C767-4AF5-B971-1CEBB51ABC9D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Pol'!$A$1:$U$81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20" i="1" l="1"/>
  <c r="G9" i="12"/>
  <c r="G14" i="12"/>
  <c r="I19" i="1"/>
  <c r="AC71" i="12"/>
  <c r="F39" i="1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F19" i="12"/>
  <c r="G19" i="12"/>
  <c r="M19" i="12" s="1"/>
  <c r="I19" i="12"/>
  <c r="K19" i="12"/>
  <c r="O19" i="12"/>
  <c r="Q19" i="12"/>
  <c r="U19" i="12"/>
  <c r="F20" i="12"/>
  <c r="G20" i="12"/>
  <c r="M20" i="12" s="1"/>
  <c r="I20" i="12"/>
  <c r="K20" i="12"/>
  <c r="O20" i="12"/>
  <c r="Q20" i="12"/>
  <c r="U20" i="12"/>
  <c r="F22" i="12"/>
  <c r="G22" i="12" s="1"/>
  <c r="I22" i="12"/>
  <c r="I21" i="12" s="1"/>
  <c r="K22" i="12"/>
  <c r="K21" i="12" s="1"/>
  <c r="O22" i="12"/>
  <c r="Q22" i="12"/>
  <c r="U22" i="12"/>
  <c r="U21" i="12" s="1"/>
  <c r="F23" i="12"/>
  <c r="G23" i="12" s="1"/>
  <c r="M23" i="12" s="1"/>
  <c r="I23" i="12"/>
  <c r="K23" i="12"/>
  <c r="O23" i="12"/>
  <c r="Q23" i="12"/>
  <c r="U23" i="12"/>
  <c r="F25" i="12"/>
  <c r="G25" i="12"/>
  <c r="M25" i="12" s="1"/>
  <c r="M24" i="12" s="1"/>
  <c r="I25" i="12"/>
  <c r="I24" i="12" s="1"/>
  <c r="K25" i="12"/>
  <c r="K24" i="12" s="1"/>
  <c r="O25" i="12"/>
  <c r="O24" i="12" s="1"/>
  <c r="Q25" i="12"/>
  <c r="Q24" i="12" s="1"/>
  <c r="U25" i="12"/>
  <c r="U24" i="12" s="1"/>
  <c r="F27" i="12"/>
  <c r="G27" i="12"/>
  <c r="G26" i="12" s="1"/>
  <c r="I51" i="1" s="1"/>
  <c r="I27" i="12"/>
  <c r="I26" i="12" s="1"/>
  <c r="K27" i="12"/>
  <c r="K26" i="12" s="1"/>
  <c r="O27" i="12"/>
  <c r="O26" i="12" s="1"/>
  <c r="Q27" i="12"/>
  <c r="Q26" i="12" s="1"/>
  <c r="U27" i="12"/>
  <c r="U26" i="12" s="1"/>
  <c r="F29" i="12"/>
  <c r="G29" i="12" s="1"/>
  <c r="M29" i="12" s="1"/>
  <c r="I29" i="12"/>
  <c r="K29" i="12"/>
  <c r="K28" i="12" s="1"/>
  <c r="O29" i="12"/>
  <c r="O28" i="12" s="1"/>
  <c r="Q29" i="12"/>
  <c r="U29" i="12"/>
  <c r="U28" i="12" s="1"/>
  <c r="F30" i="12"/>
  <c r="G30" i="12" s="1"/>
  <c r="M30" i="12" s="1"/>
  <c r="I30" i="12"/>
  <c r="K30" i="12"/>
  <c r="O30" i="12"/>
  <c r="Q30" i="12"/>
  <c r="U30" i="12"/>
  <c r="F32" i="12"/>
  <c r="G32" i="12" s="1"/>
  <c r="I32" i="12"/>
  <c r="K32" i="12"/>
  <c r="O32" i="12"/>
  <c r="Q32" i="12"/>
  <c r="U32" i="12"/>
  <c r="F33" i="12"/>
  <c r="G33" i="12" s="1"/>
  <c r="M33" i="12" s="1"/>
  <c r="I33" i="12"/>
  <c r="K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9" i="12"/>
  <c r="G39" i="12"/>
  <c r="M39" i="12" s="1"/>
  <c r="I39" i="12"/>
  <c r="K39" i="12"/>
  <c r="O39" i="12"/>
  <c r="O38" i="12" s="1"/>
  <c r="Q39" i="12"/>
  <c r="U39" i="12"/>
  <c r="F40" i="12"/>
  <c r="G40" i="12" s="1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44" i="12"/>
  <c r="G44" i="12"/>
  <c r="M44" i="12" s="1"/>
  <c r="I44" i="12"/>
  <c r="K44" i="12"/>
  <c r="O44" i="12"/>
  <c r="Q44" i="12"/>
  <c r="U44" i="12"/>
  <c r="F45" i="12"/>
  <c r="G45" i="12"/>
  <c r="M45" i="12" s="1"/>
  <c r="I45" i="12"/>
  <c r="K45" i="12"/>
  <c r="O45" i="12"/>
  <c r="Q45" i="12"/>
  <c r="U45" i="12"/>
  <c r="F47" i="12"/>
  <c r="G47" i="12"/>
  <c r="G46" i="12" s="1"/>
  <c r="I55" i="1" s="1"/>
  <c r="I47" i="12"/>
  <c r="K47" i="12"/>
  <c r="K46" i="12" s="1"/>
  <c r="O47" i="12"/>
  <c r="O46" i="12" s="1"/>
  <c r="Q47" i="12"/>
  <c r="U47" i="12"/>
  <c r="F48" i="12"/>
  <c r="G48" i="12"/>
  <c r="M48" i="12" s="1"/>
  <c r="I48" i="12"/>
  <c r="K48" i="12"/>
  <c r="O48" i="12"/>
  <c r="Q48" i="12"/>
  <c r="U48" i="12"/>
  <c r="F49" i="12"/>
  <c r="G49" i="12"/>
  <c r="M49" i="12" s="1"/>
  <c r="I49" i="12"/>
  <c r="K49" i="12"/>
  <c r="O49" i="12"/>
  <c r="Q49" i="12"/>
  <c r="U49" i="12"/>
  <c r="F51" i="12"/>
  <c r="G51" i="12" s="1"/>
  <c r="M51" i="12" s="1"/>
  <c r="I51" i="12"/>
  <c r="K51" i="12"/>
  <c r="K50" i="12" s="1"/>
  <c r="O51" i="12"/>
  <c r="Q51" i="12"/>
  <c r="U51" i="12"/>
  <c r="U50" i="12" s="1"/>
  <c r="F52" i="12"/>
  <c r="G52" i="12" s="1"/>
  <c r="M52" i="12" s="1"/>
  <c r="I52" i="12"/>
  <c r="K52" i="12"/>
  <c r="O52" i="12"/>
  <c r="Q52" i="12"/>
  <c r="U52" i="12"/>
  <c r="F53" i="12"/>
  <c r="G53" i="12"/>
  <c r="M53" i="12" s="1"/>
  <c r="I53" i="12"/>
  <c r="K53" i="12"/>
  <c r="O53" i="12"/>
  <c r="Q53" i="12"/>
  <c r="Q50" i="12" s="1"/>
  <c r="U53" i="12"/>
  <c r="F55" i="12"/>
  <c r="G55" i="12" s="1"/>
  <c r="I55" i="12"/>
  <c r="K55" i="12"/>
  <c r="K54" i="12" s="1"/>
  <c r="O55" i="12"/>
  <c r="Q55" i="12"/>
  <c r="U55" i="12"/>
  <c r="F56" i="12"/>
  <c r="G56" i="12" s="1"/>
  <c r="M56" i="12" s="1"/>
  <c r="I56" i="12"/>
  <c r="K56" i="12"/>
  <c r="O56" i="12"/>
  <c r="Q56" i="12"/>
  <c r="U56" i="12"/>
  <c r="F58" i="12"/>
  <c r="G58" i="12"/>
  <c r="M58" i="12" s="1"/>
  <c r="I58" i="12"/>
  <c r="K58" i="12"/>
  <c r="O58" i="12"/>
  <c r="Q58" i="12"/>
  <c r="Q57" i="12" s="1"/>
  <c r="U58" i="12"/>
  <c r="F59" i="12"/>
  <c r="G59" i="12"/>
  <c r="M59" i="12" s="1"/>
  <c r="I59" i="12"/>
  <c r="K59" i="12"/>
  <c r="O59" i="12"/>
  <c r="Q59" i="12"/>
  <c r="U59" i="12"/>
  <c r="F60" i="12"/>
  <c r="G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/>
  <c r="M62" i="12" s="1"/>
  <c r="I62" i="12"/>
  <c r="K62" i="12"/>
  <c r="O62" i="12"/>
  <c r="Q62" i="12"/>
  <c r="U62" i="12"/>
  <c r="F64" i="12"/>
  <c r="G64" i="12" s="1"/>
  <c r="M64" i="12" s="1"/>
  <c r="I64" i="12"/>
  <c r="K64" i="12"/>
  <c r="O64" i="12"/>
  <c r="Q64" i="12"/>
  <c r="U64" i="12"/>
  <c r="U63" i="12" s="1"/>
  <c r="F65" i="12"/>
  <c r="G65" i="12" s="1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7" i="12"/>
  <c r="G67" i="12" s="1"/>
  <c r="M67" i="12" s="1"/>
  <c r="I67" i="12"/>
  <c r="K67" i="12"/>
  <c r="O67" i="12"/>
  <c r="Q67" i="12"/>
  <c r="U67" i="12"/>
  <c r="F68" i="12"/>
  <c r="G68" i="12"/>
  <c r="I68" i="12"/>
  <c r="K68" i="12"/>
  <c r="O68" i="12"/>
  <c r="Q68" i="12"/>
  <c r="U68" i="12"/>
  <c r="F69" i="12"/>
  <c r="G69" i="12"/>
  <c r="M69" i="12" s="1"/>
  <c r="I69" i="12"/>
  <c r="K69" i="12"/>
  <c r="O69" i="12"/>
  <c r="Q69" i="12"/>
  <c r="U69" i="12"/>
  <c r="G27" i="1"/>
  <c r="J28" i="1"/>
  <c r="J26" i="1"/>
  <c r="G38" i="1"/>
  <c r="F38" i="1"/>
  <c r="J23" i="1"/>
  <c r="J24" i="1"/>
  <c r="J25" i="1"/>
  <c r="J27" i="1"/>
  <c r="E24" i="1"/>
  <c r="E26" i="1"/>
  <c r="M14" i="12" l="1"/>
  <c r="M60" i="12"/>
  <c r="G57" i="12"/>
  <c r="I58" i="1" s="1"/>
  <c r="M28" i="12"/>
  <c r="G8" i="12"/>
  <c r="AD71" i="12"/>
  <c r="G39" i="1" s="1"/>
  <c r="G40" i="1" s="1"/>
  <c r="G25" i="1" s="1"/>
  <c r="G26" i="1" s="1"/>
  <c r="F40" i="1"/>
  <c r="I54" i="12"/>
  <c r="O16" i="12"/>
  <c r="Q8" i="12"/>
  <c r="U46" i="12"/>
  <c r="K16" i="12"/>
  <c r="O8" i="12"/>
  <c r="Q46" i="12"/>
  <c r="U38" i="12"/>
  <c r="I16" i="12"/>
  <c r="K8" i="12"/>
  <c r="Q38" i="12"/>
  <c r="U31" i="12"/>
  <c r="M16" i="12"/>
  <c r="I8" i="12"/>
  <c r="I46" i="12"/>
  <c r="K38" i="12"/>
  <c r="O31" i="12"/>
  <c r="Q28" i="12"/>
  <c r="G63" i="12"/>
  <c r="I59" i="1" s="1"/>
  <c r="Q63" i="12"/>
  <c r="O57" i="12"/>
  <c r="U54" i="12"/>
  <c r="I50" i="12"/>
  <c r="I28" i="12"/>
  <c r="Q21" i="12"/>
  <c r="U57" i="12"/>
  <c r="O50" i="12"/>
  <c r="I38" i="12"/>
  <c r="K31" i="12"/>
  <c r="O63" i="12"/>
  <c r="K57" i="12"/>
  <c r="Q54" i="12"/>
  <c r="O21" i="12"/>
  <c r="Q31" i="12"/>
  <c r="I31" i="12"/>
  <c r="K63" i="12"/>
  <c r="I57" i="12"/>
  <c r="O54" i="12"/>
  <c r="U16" i="12"/>
  <c r="I63" i="12"/>
  <c r="Q16" i="12"/>
  <c r="U8" i="12"/>
  <c r="M32" i="12"/>
  <c r="M31" i="12" s="1"/>
  <c r="G31" i="12"/>
  <c r="I53" i="1" s="1"/>
  <c r="M55" i="12"/>
  <c r="M54" i="12" s="1"/>
  <c r="G54" i="12"/>
  <c r="I57" i="1" s="1"/>
  <c r="I18" i="1" s="1"/>
  <c r="M38" i="12"/>
  <c r="M57" i="12"/>
  <c r="M22" i="12"/>
  <c r="M21" i="12" s="1"/>
  <c r="G21" i="12"/>
  <c r="I49" i="1" s="1"/>
  <c r="M50" i="12"/>
  <c r="M68" i="12"/>
  <c r="M63" i="12" s="1"/>
  <c r="G50" i="12"/>
  <c r="I56" i="1" s="1"/>
  <c r="M47" i="12"/>
  <c r="M46" i="12" s="1"/>
  <c r="G28" i="12"/>
  <c r="I52" i="1" s="1"/>
  <c r="I17" i="1" s="1"/>
  <c r="M27" i="12"/>
  <c r="M26" i="12" s="1"/>
  <c r="G16" i="12"/>
  <c r="I48" i="1" s="1"/>
  <c r="M9" i="12"/>
  <c r="M8" i="12" s="1"/>
  <c r="G38" i="12"/>
  <c r="I54" i="1" s="1"/>
  <c r="G24" i="12"/>
  <c r="I50" i="1" s="1"/>
  <c r="G28" i="1" l="1"/>
  <c r="G23" i="1"/>
  <c r="G24" i="1" s="1"/>
  <c r="G29" i="1" s="1"/>
  <c r="H39" i="1"/>
  <c r="I47" i="1"/>
  <c r="G71" i="12"/>
  <c r="I16" i="1" l="1"/>
  <c r="I21" i="1" s="1"/>
  <c r="I60" i="1"/>
  <c r="I39" i="1"/>
  <c r="I40" i="1" s="1"/>
  <c r="J39" i="1" s="1"/>
  <c r="J40" i="1" s="1"/>
  <c r="H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<sst xmlns="http://schemas.openxmlformats.org/spreadsheetml/2006/main" count="403" uniqueCount="217">
  <si>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</si>
  <si>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</si>
  <si>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</si>
  <si>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</si>
  <si>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</si>
  <si>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</si>
  <si>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</si>
  <si>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</si>
  <si>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</si>
  <si>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</si>
  <si>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</si>
  <si>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</si>
  <si>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</si>
  <si>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</si>
  <si>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</si>
  <si>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</si>
  <si>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</si>
  <si>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</si>
  <si>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</si>
  <si>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</si>
  <si>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</si>
  <si>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</si>
  <si>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</si>
  <si>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</si>
  <si>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</si>
  <si>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</si>
  <si>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</si>
  <si>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</si>
  <si>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</si>
  <si>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</si>
  <si>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</si>
  <si>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</si>
  <si>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</si>
  <si>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</si>
  <si>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</si>
  <si>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</si>
  <si>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</si>
  <si>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</si>
  <si>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</si>
  <si>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</si>
  <si>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</si>
  <si>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</si>
  <si>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</si>
  <si>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U Zoo 3529/1, 695 01 Hodonín</t>
  </si>
  <si>
    <t>Rozpočet:</t>
  </si>
  <si>
    <t>Misto</t>
  </si>
  <si>
    <t>Odstranění objektu starých šaten a přípravny krmiva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</si>
  <si>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</si>
  <si>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</si>
  <si>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</si>
  <si>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</si>
  <si>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</si>
  <si>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</si>
  <si>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</si>
  <si>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8</t>
  </si>
  <si>
    <t>Trubní vedení</t>
  </si>
  <si>
    <t>96</t>
  </si>
  <si>
    <t>Bourání konstrukcí</t>
  </si>
  <si>
    <t>98</t>
  </si>
  <si>
    <t>Demolice</t>
  </si>
  <si>
    <t>721</t>
  </si>
  <si>
    <t>Vnitřní kanalizace</t>
  </si>
  <si>
    <t>725</t>
  </si>
  <si>
    <t>Zařizovací předměty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</si>
  <si>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</si>
  <si>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</si>
  <si>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</si>
  <si>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</si>
  <si>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</si>
  <si>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</si>
  <si>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</si>
  <si>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</si>
  <si>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M21</t>
  </si>
  <si>
    <t>Elektromontáže</t>
  </si>
  <si>
    <t>D96</t>
  </si>
  <si>
    <t>Přesuny sutí a vybouraných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</si>
  <si>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</si>
  <si>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</si>
  <si>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</si>
  <si>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</si>
  <si>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</si>
  <si>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</si>
  <si>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</si>
  <si>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</si>
  <si>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</si>
  <si>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</si>
  <si>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</si>
  <si>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</si>
  <si>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</si>
  <si>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</si>
  <si>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</si>
  <si>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</si>
  <si>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</si>
  <si>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</si>
  <si>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</si>
  <si>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</si>
  <si>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</si>
  <si>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</si>
  <si>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</si>
  <si>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</si>
  <si>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</si>
  <si>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</si>
  <si>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</si>
  <si>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</si>
  <si>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</si>
  <si>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139601103R00</t>
  </si>
  <si>
    <t>Ruční výkop jam, rýh a šachet v hornině tř. 4, výkop pro odpojení vodovodní přípojky</t>
  </si>
  <si>
    <t>m3</t>
  </si>
  <si>
    <t>POL1_0</t>
  </si>
  <si>
    <t>132301110R00</t>
  </si>
  <si>
    <t>Hloubení rýh š.do 60 cm v hor.4 do 50 m3,STROJNĚ, rýha pro demontáž kanalizačních přípojek</t>
  </si>
  <si>
    <t>167101201R00</t>
  </si>
  <si>
    <t>Nakládání výkopku z hor.1 ÷ 4 - ručně</t>
  </si>
  <si>
    <t>162701105R00</t>
  </si>
  <si>
    <t>Vodorovné přemístění výkopku z hor.1-4 do 10000 m, odvoz výkopku na skládku</t>
  </si>
  <si>
    <t>174100050RAB</t>
  </si>
  <si>
    <t>Zásyp jam,rýh a šachet štěrkopískem, dovoz štěrkopísku ze vzdálenosti 5 km</t>
  </si>
  <si>
    <t>POL2_0</t>
  </si>
  <si>
    <t>181050010RA0</t>
  </si>
  <si>
    <t>Terénní modelace - povrchová úprava terénu po , provedené demolici včetně dodání zeminy</t>
  </si>
  <si>
    <t>m2</t>
  </si>
  <si>
    <t>199000002R00</t>
  </si>
  <si>
    <t>Poplatek za skládku horniny 1- 4</t>
  </si>
  <si>
    <t>114211103R00</t>
  </si>
  <si>
    <t>Odstranění betonových trub do DN 300 mm, ve výkopu, demontáž kanalizačních přípojek</t>
  </si>
  <si>
    <t>m</t>
  </si>
  <si>
    <t>899502411R00</t>
  </si>
  <si>
    <t>Zabetonování napojovacích míst po odstraněných, kanalizačních přípojkách v revizních šachtách</t>
  </si>
  <si>
    <t>kus</t>
  </si>
  <si>
    <t>722130916R00</t>
  </si>
  <si>
    <t>Oprava-přeřezání ocelové trubky DN 50, odpojení vodovodní přípojky</t>
  </si>
  <si>
    <t>722130901R00</t>
  </si>
  <si>
    <t>Zazátkování vývodu, odpojení vodovodní přípojky</t>
  </si>
  <si>
    <t>961055111R00</t>
  </si>
  <si>
    <t>Bourání základů železobetonových, obvodový ŽB pas 650x800</t>
  </si>
  <si>
    <t>961044111R00</t>
  </si>
  <si>
    <t>Bourání základů z betonu prostého, vnitřní základové pasy</t>
  </si>
  <si>
    <t>981012316R00</t>
  </si>
  <si>
    <t>Demolice budov, zdivo, podíl konstr. do 35 %, MVC, veškeré zdivo v 1.NP včetně podlahy a stropu</t>
  </si>
  <si>
    <t>721242804R00</t>
  </si>
  <si>
    <t>Demontáž lapače střešních splavenin DN 125</t>
  </si>
  <si>
    <t>725530823R00</t>
  </si>
  <si>
    <t>Demontáž, zásobník elektrický tlakový  200 l</t>
  </si>
  <si>
    <t>soubor</t>
  </si>
  <si>
    <t>725610810R00</t>
  </si>
  <si>
    <t>Demontáž elektrického sporáku</t>
  </si>
  <si>
    <t>762341811R00</t>
  </si>
  <si>
    <t>Demontáž bednění střech rovných z prken hrubých, podklad pod trapézovým plechem</t>
  </si>
  <si>
    <t>762331812R00</t>
  </si>
  <si>
    <t>Demontáž konstrukcí krovů z hranolů do 224 cm2, demontáž krokví 100x140</t>
  </si>
  <si>
    <t>762331813R00</t>
  </si>
  <si>
    <t>Demontáž konstrukcí krovů z hranolů do 288 cm2, demontáž vaznic 140x180</t>
  </si>
  <si>
    <t>Demontáž konstrukcí krovů z hranolů do 224 cm2, demontáž pozednic 140x140</t>
  </si>
  <si>
    <t>Demontáž konstrukcí krovů z hranolů do 224 cm2, demontáž sloupků 140x140</t>
  </si>
  <si>
    <t>762813811R00</t>
  </si>
  <si>
    <t xml:space="preserve">Demontáž záklopů z tyčoviny tl.do 14 cm, obklad půdního prostoru z půlkulatých profilů  </t>
  </si>
  <si>
    <t>764352810R00</t>
  </si>
  <si>
    <t>Demontáž žlabů půlkruh. rovných, rš 330 mm, do 30°</t>
  </si>
  <si>
    <t>764359810R00</t>
  </si>
  <si>
    <t>Demontáž kotlíku kónického, sklon do 30°</t>
  </si>
  <si>
    <t>764453844R00</t>
  </si>
  <si>
    <t>Demontáž kolen horních dvojitých,120 a 150 mm</t>
  </si>
  <si>
    <t>764454802R00</t>
  </si>
  <si>
    <t>Demontáž odpadních trub kruhových,D 120 mm</t>
  </si>
  <si>
    <t>764331850R00</t>
  </si>
  <si>
    <t>Demontáž lemování zdí, rš 400 a 500 mm, do 30°, lemování k sousední stěně z betonových tvárnic</t>
  </si>
  <si>
    <t>764351836R00</t>
  </si>
  <si>
    <t>Demontáž háků, sklon do 30°</t>
  </si>
  <si>
    <t>764339810R00</t>
  </si>
  <si>
    <t>Demontáž lemov. komínů v ploše, vln. kryt, do 30°</t>
  </si>
  <si>
    <t>766421821R00</t>
  </si>
  <si>
    <t>Demontáž obložení stropů palubkami,  podhled přesahu střechy</t>
  </si>
  <si>
    <t>766421822R00</t>
  </si>
  <si>
    <t>Demontáž podkladových roštů obložení podhledů, podhled přesahu střechy</t>
  </si>
  <si>
    <t>766812840R00</t>
  </si>
  <si>
    <t>Demontáž kuchyňských linek do 2,1 m</t>
  </si>
  <si>
    <t>767392802R00</t>
  </si>
  <si>
    <t>Demontáž krytin střech z plechů, šroubovaných, demontáž krytiny z trapézových plechů</t>
  </si>
  <si>
    <t>767999801R00</t>
  </si>
  <si>
    <t>Demontáž doplňků staveb o hmotnosti do 50 kg, demontáž 2ks ocelových okenních mříží</t>
  </si>
  <si>
    <t>kg</t>
  </si>
  <si>
    <t>767122812R00</t>
  </si>
  <si>
    <t>Demontáž stěn s drátěnou sítí svařovaných, demontáž krytu chlazení</t>
  </si>
  <si>
    <t>2101900.RU4</t>
  </si>
  <si>
    <t>Demontáž stávajících NN skříní , včetně odpojení kabelů</t>
  </si>
  <si>
    <t>210190041RU4</t>
  </si>
  <si>
    <t>Osazení nové pilířové kabelové NN skříně , SR 301/NKW, 620x1830x250, Dodávka+montáž+přepojení</t>
  </si>
  <si>
    <t>kpl</t>
  </si>
  <si>
    <t>979951111R00</t>
  </si>
  <si>
    <t>Výkup kovů - železný šrot tl. do 4 mm</t>
  </si>
  <si>
    <t>t</t>
  </si>
  <si>
    <t>979082111R00</t>
  </si>
  <si>
    <t>Vnitrostaveništní doprava suti do 10 m, u konstrukcí bouraných postupným rozebíráním</t>
  </si>
  <si>
    <t>979081111R00</t>
  </si>
  <si>
    <t>Odvoz suti a vybour. hmot na skládku do 1 km</t>
  </si>
  <si>
    <t>979081121R00</t>
  </si>
  <si>
    <t>Příplatek k odvozu za každý další 1 km, příplatek za dalších 10km</t>
  </si>
  <si>
    <t>979990107R00</t>
  </si>
  <si>
    <t>Poplatek za uložení suti - směs betonu,cihel,dřeva, skupina odpadu 170904</t>
  </si>
  <si>
    <t>005121010R</t>
  </si>
  <si>
    <t>Vybudování zařízení staveniště, např. elektropřípojka,oplocení ohroženého prostoru</t>
  </si>
  <si>
    <t>Soubor</t>
  </si>
  <si>
    <t>005121020R</t>
  </si>
  <si>
    <t xml:space="preserve">Provoz zařízení staveniště </t>
  </si>
  <si>
    <t>005121030R</t>
  </si>
  <si>
    <t>Odstranění zařízení staveniště</t>
  </si>
  <si>
    <t>005122010R</t>
  </si>
  <si>
    <t xml:space="preserve">Provoz objednatele </t>
  </si>
  <si>
    <t>005211080R</t>
  </si>
  <si>
    <t xml:space="preserve">Bezpečnostní a hygienická opatření na staveništi </t>
  </si>
  <si>
    <t>005111021R</t>
  </si>
  <si>
    <t>Vytyčení inženýrských sítí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</si>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</sst>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6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6" borderId="33" xfId="0" applyNumberFormat="1" applyFont="1" applyFill="1" applyBorder="1" applyAlignment="1" applyProtection="1">
      <alignment vertical="top" shrinkToFit="1"/>
      <protection locked="0"/>
    </xf>
    <xf numFmtId="4" fontId="0" fillId="6" borderId="39" xfId="0" applyNumberFormat="1" applyFill="1" applyBorder="1" applyAlignment="1" applyProtection="1">
      <alignment vertical="top" shrinkToFit="1"/>
      <protection locked="0"/>
    </xf>
    <xf numFmtId="4" fontId="16" fillId="6" borderId="39" xfId="0" applyNumberFormat="1" applyFont="1" applyFill="1" applyBorder="1" applyAlignment="1" applyProtection="1">
      <alignment vertical="top" shrinkToFit="1"/>
      <protection locked="0"/>
    </xf>
    <xf numFmtId="0" fontId="0" fillId="6" borderId="0" xfId="0" applyFill="1" applyAlignment="1" applyProtection="1">
      <alignment vertical="top"/>
      <protection locked="0"/>
    </xf>
    <xf numFmtId="0" fontId="8" fillId="6" borderId="12" xfId="0" applyFont="1" applyFill="1" applyBorder="1" applyAlignment="1" applyProtection="1">
      <alignment vertical="top"/>
      <protection locked="0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38</v>
      </c>
    </row>
    <row r="2" spans="1:7" ht="57.75" customHeight="1" x14ac:dyDescent="0.2">
      <c r="A2" s="188" t="s">
        <v>39</v>
      </c>
      <c r="B2" s="188"/>
      <c r="C2" s="188"/>
      <c r="D2" s="188"/>
      <c r="E2" s="188"/>
      <c r="F2" s="188"/>
      <c r="G2" s="18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opLeftCell="B1" zoomScaleNormal="100" zoomScaleSheetLayoutView="75" workbookViewId="0">
      <selection activeCell="G25" sqref="G25:I25 E2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3" t="s">
        <v>36</v>
      </c>
      <c r="B1" s="189" t="s">
        <v>42</v>
      </c>
      <c r="C1" s="190"/>
      <c r="D1" s="190"/>
      <c r="E1" s="190"/>
      <c r="F1" s="190"/>
      <c r="G1" s="190"/>
      <c r="H1" s="190"/>
      <c r="I1" s="190"/>
      <c r="J1" s="191"/>
    </row>
    <row r="2" spans="1:15" ht="23.25" customHeight="1" x14ac:dyDescent="0.2">
      <c r="A2" s="3"/>
      <c r="B2" s="71" t="s">
        <v>40</v>
      </c>
      <c r="C2" s="72"/>
      <c r="D2" s="215" t="s">
        <v>46</v>
      </c>
      <c r="E2" s="216"/>
      <c r="F2" s="216"/>
      <c r="G2" s="216"/>
      <c r="H2" s="216"/>
      <c r="I2" s="216"/>
      <c r="J2" s="217"/>
      <c r="O2" s="1"/>
    </row>
    <row r="3" spans="1:15" ht="23.25" customHeight="1" x14ac:dyDescent="0.2">
      <c r="A3" s="3"/>
      <c r="B3" s="73" t="s">
        <v>45</v>
      </c>
      <c r="C3" s="74"/>
      <c r="D3" s="208" t="s">
        <v>43</v>
      </c>
      <c r="E3" s="209"/>
      <c r="F3" s="209"/>
      <c r="G3" s="209"/>
      <c r="H3" s="209"/>
      <c r="I3" s="209"/>
      <c r="J3" s="210"/>
    </row>
    <row r="4" spans="1:15" ht="23.25" hidden="1" customHeight="1" x14ac:dyDescent="0.2">
      <c r="A4" s="3"/>
      <c r="B4" s="75" t="s">
        <v>44</v>
      </c>
      <c r="C4" s="76"/>
      <c r="D4" s="77"/>
      <c r="E4" s="77"/>
      <c r="F4" s="78"/>
      <c r="G4" s="78"/>
      <c r="H4" s="78"/>
      <c r="I4" s="78"/>
      <c r="J4" s="79"/>
    </row>
    <row r="5" spans="1:15" ht="24" customHeight="1" x14ac:dyDescent="0.2">
      <c r="A5" s="3"/>
      <c r="B5" s="40" t="s">
        <v>21</v>
      </c>
      <c r="D5" s="80"/>
      <c r="E5" s="23"/>
      <c r="F5" s="23"/>
      <c r="G5" s="23"/>
      <c r="H5" s="25" t="s">
        <v>33</v>
      </c>
      <c r="I5" s="80"/>
      <c r="J5" s="9"/>
    </row>
    <row r="6" spans="1:15" ht="15.75" customHeight="1" x14ac:dyDescent="0.2">
      <c r="A6" s="3"/>
      <c r="B6" s="35"/>
      <c r="C6" s="23"/>
      <c r="D6" s="80"/>
      <c r="E6" s="23"/>
      <c r="F6" s="23"/>
      <c r="G6" s="23"/>
      <c r="H6" s="25" t="s">
        <v>34</v>
      </c>
      <c r="I6" s="80"/>
      <c r="J6" s="9"/>
    </row>
    <row r="7" spans="1:15" ht="15.75" customHeight="1" x14ac:dyDescent="0.2">
      <c r="A7" s="3"/>
      <c r="B7" s="36"/>
      <c r="C7" s="81"/>
      <c r="D7" s="70"/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19</v>
      </c>
      <c r="D8" s="29"/>
      <c r="H8" s="25" t="s">
        <v>33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34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18</v>
      </c>
      <c r="D11" s="219"/>
      <c r="E11" s="219"/>
      <c r="F11" s="219"/>
      <c r="G11" s="219"/>
      <c r="H11" s="25" t="s">
        <v>33</v>
      </c>
      <c r="I11" s="82"/>
      <c r="J11" s="9"/>
    </row>
    <row r="12" spans="1:15" ht="15.75" customHeight="1" x14ac:dyDescent="0.2">
      <c r="A12" s="3"/>
      <c r="B12" s="35"/>
      <c r="C12" s="23"/>
      <c r="D12" s="206"/>
      <c r="E12" s="206"/>
      <c r="F12" s="206"/>
      <c r="G12" s="206"/>
      <c r="H12" s="25" t="s">
        <v>34</v>
      </c>
      <c r="I12" s="82"/>
      <c r="J12" s="9"/>
    </row>
    <row r="13" spans="1:15" ht="15.75" customHeight="1" x14ac:dyDescent="0.2">
      <c r="A13" s="3"/>
      <c r="B13" s="36"/>
      <c r="C13" s="83"/>
      <c r="D13" s="207"/>
      <c r="E13" s="207"/>
      <c r="F13" s="207"/>
      <c r="G13" s="207"/>
      <c r="H13" s="26"/>
      <c r="I13" s="30"/>
      <c r="J13" s="43"/>
    </row>
    <row r="14" spans="1:15" ht="24" hidden="1" customHeight="1" x14ac:dyDescent="0.2">
      <c r="A14" s="3"/>
      <c r="B14" s="56" t="s">
        <v>20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31</v>
      </c>
      <c r="C15" s="62"/>
      <c r="D15" s="15"/>
      <c r="E15" s="218"/>
      <c r="F15" s="218"/>
      <c r="G15" s="203"/>
      <c r="H15" s="203"/>
      <c r="I15" s="203" t="s">
        <v>28</v>
      </c>
      <c r="J15" s="204"/>
    </row>
    <row r="16" spans="1:15" ht="23.25" customHeight="1" x14ac:dyDescent="0.2">
      <c r="A16" s="129" t="s">
        <v>23</v>
      </c>
      <c r="B16" s="130" t="s">
        <v>23</v>
      </c>
      <c r="C16" s="48"/>
      <c r="D16" s="49"/>
      <c r="E16" s="198"/>
      <c r="F16" s="205"/>
      <c r="G16" s="198"/>
      <c r="H16" s="205"/>
      <c r="I16" s="198">
        <f>SUMIF(F47:F59,A16,I47:I59)+SUMIF(F47:F59,"PSU",I47:I59)</f>
        <v>0</v>
      </c>
      <c r="J16" s="199"/>
    </row>
    <row r="17" spans="1:10" ht="23.25" customHeight="1" x14ac:dyDescent="0.2">
      <c r="A17" s="129" t="s">
        <v>24</v>
      </c>
      <c r="B17" s="130" t="s">
        <v>24</v>
      </c>
      <c r="C17" s="48"/>
      <c r="D17" s="49"/>
      <c r="E17" s="198"/>
      <c r="F17" s="205"/>
      <c r="G17" s="198"/>
      <c r="H17" s="205"/>
      <c r="I17" s="198">
        <f>SUMIF(F47:F59,A17,I47:I59)</f>
        <v>0</v>
      </c>
      <c r="J17" s="199"/>
    </row>
    <row r="18" spans="1:10" ht="23.25" customHeight="1" x14ac:dyDescent="0.2">
      <c r="A18" s="129" t="s">
        <v>25</v>
      </c>
      <c r="B18" s="130" t="s">
        <v>25</v>
      </c>
      <c r="C18" s="48"/>
      <c r="D18" s="49"/>
      <c r="E18" s="198"/>
      <c r="F18" s="205"/>
      <c r="G18" s="198"/>
      <c r="H18" s="205"/>
      <c r="I18" s="198">
        <f>SUMIF(F47:F59,A18,I47:I59)</f>
        <v>0</v>
      </c>
      <c r="J18" s="199"/>
    </row>
    <row r="19" spans="1:10" ht="23.25" customHeight="1" x14ac:dyDescent="0.2">
      <c r="A19" s="129" t="s">
        <v>76</v>
      </c>
      <c r="B19" s="130" t="s">
        <v>26</v>
      </c>
      <c r="C19" s="48"/>
      <c r="D19" s="49"/>
      <c r="E19" s="198"/>
      <c r="F19" s="205"/>
      <c r="G19" s="198"/>
      <c r="H19" s="205"/>
      <c r="I19" s="198">
        <f>SUMIF(F47:F59,A19,I47:I59)</f>
        <v>0</v>
      </c>
      <c r="J19" s="199"/>
    </row>
    <row r="20" spans="1:10" ht="23.25" customHeight="1" x14ac:dyDescent="0.2">
      <c r="A20" s="129" t="s">
        <v>77</v>
      </c>
      <c r="B20" s="130" t="s">
        <v>27</v>
      </c>
      <c r="C20" s="48"/>
      <c r="D20" s="49"/>
      <c r="E20" s="198"/>
      <c r="F20" s="205"/>
      <c r="G20" s="198"/>
      <c r="H20" s="205"/>
      <c r="I20" s="198">
        <f>SUMIF(F47:F59,A20,I47:I59)</f>
        <v>0</v>
      </c>
      <c r="J20" s="199"/>
    </row>
    <row r="21" spans="1:10" ht="23.25" customHeight="1" x14ac:dyDescent="0.2">
      <c r="A21" s="3"/>
      <c r="B21" s="64" t="s">
        <v>28</v>
      </c>
      <c r="C21" s="65"/>
      <c r="D21" s="66"/>
      <c r="E21" s="200"/>
      <c r="F21" s="201"/>
      <c r="G21" s="200"/>
      <c r="H21" s="201"/>
      <c r="I21" s="200">
        <f>SUM(I16:J20)</f>
        <v>0</v>
      </c>
      <c r="J21" s="211"/>
    </row>
    <row r="22" spans="1:10" ht="33" customHeight="1" x14ac:dyDescent="0.2">
      <c r="A22" s="3"/>
      <c r="B22" s="55" t="s">
        <v>32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11</v>
      </c>
      <c r="C23" s="48"/>
      <c r="D23" s="49"/>
      <c r="E23" s="50">
        <v>15</v>
      </c>
      <c r="F23" s="51" t="s">
        <v>0</v>
      </c>
      <c r="G23" s="196">
        <f>ZakladDPHSniVypocet</f>
        <v>0</v>
      </c>
      <c r="H23" s="197"/>
      <c r="I23" s="197"/>
      <c r="J23" s="52" t="str">
        <f t="shared" ref="J23:J28" si="0">Mena</f>
        <v>CZK</v>
      </c>
    </row>
    <row r="24" spans="1:10" ht="23.25" customHeight="1" x14ac:dyDescent="0.2">
      <c r="A24" s="3"/>
      <c r="B24" s="47" t="s">
        <v>12</v>
      </c>
      <c r="C24" s="48"/>
      <c r="D24" s="49"/>
      <c r="E24" s="50">
        <f>SazbaDPH1</f>
        <v>15</v>
      </c>
      <c r="F24" s="51" t="s">
        <v>0</v>
      </c>
      <c r="G24" s="221">
        <f>ZakladDPHSni*SazbaDPH1/100</f>
        <v>0</v>
      </c>
      <c r="H24" s="222"/>
      <c r="I24" s="222"/>
      <c r="J24" s="52" t="str">
        <f t="shared" si="0"/>
        <v>CZK</v>
      </c>
    </row>
    <row r="25" spans="1:10" ht="23.25" customHeight="1" x14ac:dyDescent="0.2">
      <c r="A25" s="3"/>
      <c r="B25" s="47" t="s">
        <v>13</v>
      </c>
      <c r="C25" s="48"/>
      <c r="D25" s="49"/>
      <c r="E25" s="50">
        <v>21</v>
      </c>
      <c r="F25" s="51" t="s">
        <v>0</v>
      </c>
      <c r="G25" s="196">
        <f>ZakladDPHZaklVypocet</f>
        <v>0</v>
      </c>
      <c r="H25" s="197"/>
      <c r="I25" s="197"/>
      <c r="J25" s="52" t="str">
        <f t="shared" si="0"/>
        <v>CZK</v>
      </c>
    </row>
    <row r="26" spans="1:10" ht="23.25" customHeight="1" x14ac:dyDescent="0.2">
      <c r="A26" s="3"/>
      <c r="B26" s="41" t="s">
        <v>14</v>
      </c>
      <c r="C26" s="19"/>
      <c r="D26" s="15"/>
      <c r="E26" s="37">
        <f>SazbaDPH2</f>
        <v>21</v>
      </c>
      <c r="F26" s="38" t="s">
        <v>0</v>
      </c>
      <c r="G26" s="192">
        <f>ZakladDPHZakl*SazbaDPH2/100</f>
        <v>0</v>
      </c>
      <c r="H26" s="193"/>
      <c r="I26" s="193"/>
      <c r="J26" s="46" t="str">
        <f t="shared" si="0"/>
        <v>CZK</v>
      </c>
    </row>
    <row r="27" spans="1:10" ht="23.25" customHeight="1" thickBot="1" x14ac:dyDescent="0.25">
      <c r="A27" s="3"/>
      <c r="B27" s="40" t="s">
        <v>4</v>
      </c>
      <c r="C27" s="17"/>
      <c r="D27" s="20"/>
      <c r="E27" s="17"/>
      <c r="F27" s="18"/>
      <c r="G27" s="194">
        <f>0</f>
        <v>0</v>
      </c>
      <c r="H27" s="194"/>
      <c r="I27" s="194"/>
      <c r="J27" s="53" t="str">
        <f t="shared" si="0"/>
        <v>CZK</v>
      </c>
    </row>
    <row r="28" spans="1:10" ht="27.75" hidden="1" customHeight="1" thickBot="1" x14ac:dyDescent="0.25">
      <c r="A28" s="3"/>
      <c r="B28" s="102" t="s">
        <v>22</v>
      </c>
      <c r="C28" s="103"/>
      <c r="D28" s="103"/>
      <c r="E28" s="104"/>
      <c r="F28" s="105"/>
      <c r="G28" s="202">
        <f>ZakladDPHSniVypocet+ZakladDPHZaklVypocet</f>
        <v>0</v>
      </c>
      <c r="H28" s="202"/>
      <c r="I28" s="202"/>
      <c r="J28" s="106" t="str">
        <f t="shared" si="0"/>
        <v>CZK</v>
      </c>
    </row>
    <row r="29" spans="1:10" ht="27.75" customHeight="1" thickBot="1" x14ac:dyDescent="0.25">
      <c r="A29" s="3"/>
      <c r="B29" s="102" t="s">
        <v>35</v>
      </c>
      <c r="C29" s="107"/>
      <c r="D29" s="107"/>
      <c r="E29" s="107"/>
      <c r="F29" s="107"/>
      <c r="G29" s="195">
        <f>ZakladDPHSni+DPHSni+ZakladDPHZakl+DPHZakl+Zaokrouhleni</f>
        <v>0</v>
      </c>
      <c r="H29" s="195"/>
      <c r="I29" s="195"/>
      <c r="J29" s="108" t="s">
        <v>49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3"/>
      <c r="E32" s="33"/>
      <c r="F32" s="16" t="s">
        <v>9</v>
      </c>
      <c r="G32" s="33"/>
      <c r="H32" s="34"/>
      <c r="I32" s="33"/>
      <c r="J32" s="10"/>
    </row>
    <row r="33" spans="1:10" ht="47.25" customHeight="1" x14ac:dyDescent="0.2">
      <c r="A33" s="3"/>
      <c r="B33" s="3"/>
      <c r="J33" s="10"/>
    </row>
    <row r="34" spans="1:10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10" ht="12.75" customHeight="1" x14ac:dyDescent="0.2">
      <c r="A35" s="3"/>
      <c r="B35" s="3"/>
      <c r="D35" s="220" t="s">
        <v>2</v>
      </c>
      <c r="E35" s="220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7" t="s">
        <v>15</v>
      </c>
      <c r="C37" s="2"/>
      <c r="D37" s="2"/>
      <c r="E37" s="2"/>
      <c r="F37" s="94"/>
      <c r="G37" s="94"/>
      <c r="H37" s="94"/>
      <c r="I37" s="94"/>
      <c r="J37" s="2"/>
    </row>
    <row r="38" spans="1:10" ht="25.5" hidden="1" customHeight="1" x14ac:dyDescent="0.2">
      <c r="A38" s="86" t="s">
        <v>37</v>
      </c>
      <c r="B38" s="88" t="s">
        <v>16</v>
      </c>
      <c r="C38" s="89" t="s">
        <v>5</v>
      </c>
      <c r="D38" s="90"/>
      <c r="E38" s="90"/>
      <c r="F38" s="95" t="str">
        <f>B23</f>
        <v>Základ pro sníženou DPH</v>
      </c>
      <c r="G38" s="95" t="str">
        <f>B25</f>
        <v>Základ pro základní DPH</v>
      </c>
      <c r="H38" s="96" t="s">
        <v>17</v>
      </c>
      <c r="I38" s="96" t="s">
        <v>1</v>
      </c>
      <c r="J38" s="91" t="s">
        <v>0</v>
      </c>
    </row>
    <row r="39" spans="1:10" ht="25.5" hidden="1" customHeight="1" x14ac:dyDescent="0.2">
      <c r="A39" s="86">
        <v>1</v>
      </c>
      <c r="B39" s="92" t="s">
        <v>47</v>
      </c>
      <c r="C39" s="223" t="s">
        <v>46</v>
      </c>
      <c r="D39" s="224"/>
      <c r="E39" s="224"/>
      <c r="F39" s="97">
        <f>'Rozpočet Pol'!AC71</f>
        <v>0</v>
      </c>
      <c r="G39" s="98">
        <f>'Rozpočet Pol'!AD71</f>
        <v>0</v>
      </c>
      <c r="H39" s="99">
        <f>(F39*SazbaDPH1/100)+(G39*SazbaDPH2/100)</f>
        <v>0</v>
      </c>
      <c r="I39" s="99">
        <f>F39+G39+H39</f>
        <v>0</v>
      </c>
      <c r="J39" s="93" t="str">
        <f>IF(CenaCelkemVypocet=0,"",I39/CenaCelkemVypocet*100)</f>
        <v/>
      </c>
    </row>
    <row r="40" spans="1:10" ht="25.5" hidden="1" customHeight="1" x14ac:dyDescent="0.2">
      <c r="A40" s="86"/>
      <c r="B40" s="225" t="s">
        <v>48</v>
      </c>
      <c r="C40" s="226"/>
      <c r="D40" s="226"/>
      <c r="E40" s="227"/>
      <c r="F40" s="100">
        <f>SUMIF(A39:A39,"=1",F39:F39)</f>
        <v>0</v>
      </c>
      <c r="G40" s="101">
        <f>SUMIF(A39:A39,"=1",G39:G39)</f>
        <v>0</v>
      </c>
      <c r="H40" s="101">
        <f>SUMIF(A39:A39,"=1",H39:H39)</f>
        <v>0</v>
      </c>
      <c r="I40" s="101">
        <f>SUMIF(A39:A39,"=1",I39:I39)</f>
        <v>0</v>
      </c>
      <c r="J40" s="87">
        <f>SUMIF(A39:A39,"=1",J39:J39)</f>
        <v>0</v>
      </c>
    </row>
    <row r="44" spans="1:10" ht="15.75" x14ac:dyDescent="0.25">
      <c r="B44" s="109" t="s">
        <v>50</v>
      </c>
    </row>
    <row r="46" spans="1:10" ht="25.5" customHeight="1" x14ac:dyDescent="0.2">
      <c r="A46" s="110"/>
      <c r="B46" s="114" t="s">
        <v>16</v>
      </c>
      <c r="C46" s="114" t="s">
        <v>5</v>
      </c>
      <c r="D46" s="115"/>
      <c r="E46" s="115"/>
      <c r="F46" s="118" t="s">
        <v>51</v>
      </c>
      <c r="G46" s="118"/>
      <c r="H46" s="118"/>
      <c r="I46" s="228" t="s">
        <v>28</v>
      </c>
      <c r="J46" s="228"/>
    </row>
    <row r="47" spans="1:10" ht="25.5" customHeight="1" x14ac:dyDescent="0.2">
      <c r="A47" s="111"/>
      <c r="B47" s="119" t="s">
        <v>52</v>
      </c>
      <c r="C47" s="230" t="s">
        <v>53</v>
      </c>
      <c r="D47" s="231"/>
      <c r="E47" s="231"/>
      <c r="F47" s="121" t="s">
        <v>23</v>
      </c>
      <c r="G47" s="122"/>
      <c r="H47" s="122"/>
      <c r="I47" s="229">
        <f>'Rozpočet Pol'!G8</f>
        <v>0</v>
      </c>
      <c r="J47" s="229"/>
    </row>
    <row r="48" spans="1:10" ht="25.5" customHeight="1" x14ac:dyDescent="0.2">
      <c r="A48" s="111"/>
      <c r="B48" s="113" t="s">
        <v>54</v>
      </c>
      <c r="C48" s="213" t="s">
        <v>55</v>
      </c>
      <c r="D48" s="214"/>
      <c r="E48" s="214"/>
      <c r="F48" s="123" t="s">
        <v>23</v>
      </c>
      <c r="G48" s="124"/>
      <c r="H48" s="124"/>
      <c r="I48" s="212">
        <f>'Rozpočet Pol'!G16</f>
        <v>0</v>
      </c>
      <c r="J48" s="212"/>
    </row>
    <row r="49" spans="1:10" ht="25.5" customHeight="1" x14ac:dyDescent="0.2">
      <c r="A49" s="111"/>
      <c r="B49" s="113" t="s">
        <v>56</v>
      </c>
      <c r="C49" s="213" t="s">
        <v>57</v>
      </c>
      <c r="D49" s="214"/>
      <c r="E49" s="214"/>
      <c r="F49" s="123" t="s">
        <v>23</v>
      </c>
      <c r="G49" s="124"/>
      <c r="H49" s="124"/>
      <c r="I49" s="212">
        <f>'Rozpočet Pol'!G21</f>
        <v>0</v>
      </c>
      <c r="J49" s="212"/>
    </row>
    <row r="50" spans="1:10" ht="25.5" customHeight="1" x14ac:dyDescent="0.2">
      <c r="A50" s="111"/>
      <c r="B50" s="113" t="s">
        <v>58</v>
      </c>
      <c r="C50" s="213" t="s">
        <v>59</v>
      </c>
      <c r="D50" s="214"/>
      <c r="E50" s="214"/>
      <c r="F50" s="123" t="s">
        <v>23</v>
      </c>
      <c r="G50" s="124"/>
      <c r="H50" s="124"/>
      <c r="I50" s="212">
        <f>'Rozpočet Pol'!G24</f>
        <v>0</v>
      </c>
      <c r="J50" s="212"/>
    </row>
    <row r="51" spans="1:10" ht="25.5" customHeight="1" x14ac:dyDescent="0.2">
      <c r="A51" s="111"/>
      <c r="B51" s="113" t="s">
        <v>60</v>
      </c>
      <c r="C51" s="213" t="s">
        <v>61</v>
      </c>
      <c r="D51" s="214"/>
      <c r="E51" s="214"/>
      <c r="F51" s="123" t="s">
        <v>24</v>
      </c>
      <c r="G51" s="124"/>
      <c r="H51" s="124"/>
      <c r="I51" s="212">
        <f>'Rozpočet Pol'!G26</f>
        <v>0</v>
      </c>
      <c r="J51" s="212"/>
    </row>
    <row r="52" spans="1:10" ht="25.5" customHeight="1" x14ac:dyDescent="0.2">
      <c r="A52" s="111"/>
      <c r="B52" s="113" t="s">
        <v>62</v>
      </c>
      <c r="C52" s="213" t="s">
        <v>63</v>
      </c>
      <c r="D52" s="214"/>
      <c r="E52" s="214"/>
      <c r="F52" s="123" t="s">
        <v>24</v>
      </c>
      <c r="G52" s="124"/>
      <c r="H52" s="124"/>
      <c r="I52" s="212">
        <f>'Rozpočet Pol'!G28</f>
        <v>0</v>
      </c>
      <c r="J52" s="212"/>
    </row>
    <row r="53" spans="1:10" ht="25.5" customHeight="1" x14ac:dyDescent="0.2">
      <c r="A53" s="111"/>
      <c r="B53" s="113" t="s">
        <v>64</v>
      </c>
      <c r="C53" s="213" t="s">
        <v>65</v>
      </c>
      <c r="D53" s="214"/>
      <c r="E53" s="214"/>
      <c r="F53" s="123" t="s">
        <v>24</v>
      </c>
      <c r="G53" s="124"/>
      <c r="H53" s="124"/>
      <c r="I53" s="212">
        <f>'Rozpočet Pol'!G31</f>
        <v>0</v>
      </c>
      <c r="J53" s="212"/>
    </row>
    <row r="54" spans="1:10" ht="25.5" customHeight="1" x14ac:dyDescent="0.2">
      <c r="A54" s="111"/>
      <c r="B54" s="113" t="s">
        <v>66</v>
      </c>
      <c r="C54" s="213" t="s">
        <v>67</v>
      </c>
      <c r="D54" s="214"/>
      <c r="E54" s="214"/>
      <c r="F54" s="123" t="s">
        <v>24</v>
      </c>
      <c r="G54" s="124"/>
      <c r="H54" s="124"/>
      <c r="I54" s="212">
        <f>'Rozpočet Pol'!G38</f>
        <v>0</v>
      </c>
      <c r="J54" s="212"/>
    </row>
    <row r="55" spans="1:10" ht="25.5" customHeight="1" x14ac:dyDescent="0.2">
      <c r="A55" s="111"/>
      <c r="B55" s="113" t="s">
        <v>68</v>
      </c>
      <c r="C55" s="213" t="s">
        <v>69</v>
      </c>
      <c r="D55" s="214"/>
      <c r="E55" s="214"/>
      <c r="F55" s="123" t="s">
        <v>24</v>
      </c>
      <c r="G55" s="124"/>
      <c r="H55" s="124"/>
      <c r="I55" s="212">
        <f>'Rozpočet Pol'!G46</f>
        <v>0</v>
      </c>
      <c r="J55" s="212"/>
    </row>
    <row r="56" spans="1:10" ht="25.5" customHeight="1" x14ac:dyDescent="0.2">
      <c r="A56" s="111"/>
      <c r="B56" s="113" t="s">
        <v>70</v>
      </c>
      <c r="C56" s="213" t="s">
        <v>71</v>
      </c>
      <c r="D56" s="214"/>
      <c r="E56" s="214"/>
      <c r="F56" s="123" t="s">
        <v>24</v>
      </c>
      <c r="G56" s="124"/>
      <c r="H56" s="124"/>
      <c r="I56" s="212">
        <f>'Rozpočet Pol'!G50</f>
        <v>0</v>
      </c>
      <c r="J56" s="212"/>
    </row>
    <row r="57" spans="1:10" ht="25.5" customHeight="1" x14ac:dyDescent="0.2">
      <c r="A57" s="111"/>
      <c r="B57" s="113" t="s">
        <v>72</v>
      </c>
      <c r="C57" s="213" t="s">
        <v>73</v>
      </c>
      <c r="D57" s="214"/>
      <c r="E57" s="214"/>
      <c r="F57" s="123" t="s">
        <v>25</v>
      </c>
      <c r="G57" s="124"/>
      <c r="H57" s="124"/>
      <c r="I57" s="212">
        <f>'Rozpočet Pol'!G54</f>
        <v>0</v>
      </c>
      <c r="J57" s="212"/>
    </row>
    <row r="58" spans="1:10" ht="25.5" customHeight="1" x14ac:dyDescent="0.2">
      <c r="A58" s="111"/>
      <c r="B58" s="113" t="s">
        <v>74</v>
      </c>
      <c r="C58" s="213" t="s">
        <v>75</v>
      </c>
      <c r="D58" s="214"/>
      <c r="E58" s="214"/>
      <c r="F58" s="123" t="s">
        <v>23</v>
      </c>
      <c r="G58" s="124"/>
      <c r="H58" s="124"/>
      <c r="I58" s="212">
        <f>'Rozpočet Pol'!G57</f>
        <v>0</v>
      </c>
      <c r="J58" s="212"/>
    </row>
    <row r="59" spans="1:10" ht="25.5" customHeight="1" x14ac:dyDescent="0.2">
      <c r="A59" s="111"/>
      <c r="B59" s="120" t="s">
        <v>76</v>
      </c>
      <c r="C59" s="233" t="s">
        <v>26</v>
      </c>
      <c r="D59" s="234"/>
      <c r="E59" s="234"/>
      <c r="F59" s="125" t="s">
        <v>76</v>
      </c>
      <c r="G59" s="126"/>
      <c r="H59" s="126"/>
      <c r="I59" s="232">
        <f>'Rozpočet Pol'!G63</f>
        <v>0</v>
      </c>
      <c r="J59" s="232"/>
    </row>
    <row r="60" spans="1:10" ht="25.5" customHeight="1" x14ac:dyDescent="0.2">
      <c r="A60" s="112"/>
      <c r="B60" s="116" t="s">
        <v>1</v>
      </c>
      <c r="C60" s="116"/>
      <c r="D60" s="117"/>
      <c r="E60" s="117"/>
      <c r="F60" s="127"/>
      <c r="G60" s="128"/>
      <c r="H60" s="128"/>
      <c r="I60" s="235">
        <f>SUM(I47:I59)</f>
        <v>0</v>
      </c>
      <c r="J60" s="235"/>
    </row>
    <row r="61" spans="1:10" x14ac:dyDescent="0.2">
      <c r="F61" s="85"/>
      <c r="G61" s="85"/>
      <c r="H61" s="85"/>
      <c r="I61" s="85"/>
      <c r="J61" s="85"/>
    </row>
    <row r="62" spans="1:10" x14ac:dyDescent="0.2">
      <c r="F62" s="85"/>
      <c r="G62" s="85"/>
      <c r="H62" s="85"/>
      <c r="I62" s="85"/>
      <c r="J62" s="85"/>
    </row>
    <row r="63" spans="1:10" x14ac:dyDescent="0.2">
      <c r="F63" s="85"/>
      <c r="G63" s="85"/>
      <c r="H63" s="85"/>
      <c r="I63" s="85"/>
      <c r="J63" s="85"/>
    </row>
  </sheetData>
  <sheetProtection algorithmName="SHA-512" hashValue="tEGI2siTfTrErswbNlHQShLS4d+F0NtdsbqynLuma0JxcmKgGZwe+WooO/9WtZD97UeFuIEZUkGlby4c7bjpEw==" saltValue="d+bf0Dx2oHIZRuz7gD960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I58:J58"/>
    <mergeCell ref="C58:E58"/>
    <mergeCell ref="I59:J59"/>
    <mergeCell ref="C59:E59"/>
    <mergeCell ref="I60:J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6" t="s">
        <v>6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69" t="s">
        <v>41</v>
      </c>
      <c r="B2" s="68"/>
      <c r="C2" s="238"/>
      <c r="D2" s="238"/>
      <c r="E2" s="238"/>
      <c r="F2" s="238"/>
      <c r="G2" s="239"/>
    </row>
    <row r="3" spans="1:7" ht="24.95" hidden="1" customHeight="1" x14ac:dyDescent="0.2">
      <c r="A3" s="69" t="s">
        <v>7</v>
      </c>
      <c r="B3" s="68"/>
      <c r="C3" s="238"/>
      <c r="D3" s="238"/>
      <c r="E3" s="238"/>
      <c r="F3" s="238"/>
      <c r="G3" s="239"/>
    </row>
    <row r="4" spans="1:7" ht="24.95" hidden="1" customHeight="1" x14ac:dyDescent="0.2">
      <c r="A4" s="69" t="s">
        <v>8</v>
      </c>
      <c r="B4" s="68"/>
      <c r="C4" s="238"/>
      <c r="D4" s="238"/>
      <c r="E4" s="238"/>
      <c r="F4" s="238"/>
      <c r="G4" s="239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81"/>
  <sheetViews>
    <sheetView tabSelected="1" workbookViewId="0">
      <selection activeCell="A75" sqref="A75:G79"/>
    </sheetView>
  </sheetViews>
  <sheetFormatPr defaultRowHeight="12.75" outlineLevelRow="1" x14ac:dyDescent="0.2"/>
  <cols>
    <col min="1" max="1" width="4.28515625" customWidth="1"/>
    <col min="2" max="2" width="14.42578125" style="84" customWidth="1"/>
    <col min="3" max="3" width="38.28515625" style="8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2" t="s">
        <v>6</v>
      </c>
      <c r="B1" s="252"/>
      <c r="C1" s="252"/>
      <c r="D1" s="252"/>
      <c r="E1" s="252"/>
      <c r="F1" s="252"/>
      <c r="G1" s="252"/>
      <c r="AE1" t="s">
        <v>79</v>
      </c>
    </row>
    <row r="2" spans="1:60" ht="24.95" customHeight="1" x14ac:dyDescent="0.2">
      <c r="A2" s="133" t="s">
        <v>78</v>
      </c>
      <c r="B2" s="131"/>
      <c r="C2" s="253" t="s">
        <v>46</v>
      </c>
      <c r="D2" s="254"/>
      <c r="E2" s="254"/>
      <c r="F2" s="254"/>
      <c r="G2" s="255"/>
      <c r="AE2" t="s">
        <v>80</v>
      </c>
    </row>
    <row r="3" spans="1:60" ht="24.95" customHeight="1" x14ac:dyDescent="0.2">
      <c r="A3" s="134" t="s">
        <v>7</v>
      </c>
      <c r="B3" s="132"/>
      <c r="C3" s="256" t="s">
        <v>43</v>
      </c>
      <c r="D3" s="257"/>
      <c r="E3" s="257"/>
      <c r="F3" s="257"/>
      <c r="G3" s="258"/>
      <c r="AE3" t="s">
        <v>81</v>
      </c>
    </row>
    <row r="4" spans="1:60" ht="24.95" hidden="1" customHeight="1" x14ac:dyDescent="0.2">
      <c r="A4" s="134" t="s">
        <v>8</v>
      </c>
      <c r="B4" s="132"/>
      <c r="C4" s="256"/>
      <c r="D4" s="257"/>
      <c r="E4" s="257"/>
      <c r="F4" s="257"/>
      <c r="G4" s="258"/>
      <c r="AE4" t="s">
        <v>82</v>
      </c>
    </row>
    <row r="5" spans="1:60" hidden="1" x14ac:dyDescent="0.2">
      <c r="A5" s="135" t="s">
        <v>83</v>
      </c>
      <c r="B5" s="136"/>
      <c r="C5" s="136"/>
      <c r="D5" s="137"/>
      <c r="E5" s="137"/>
      <c r="F5" s="137"/>
      <c r="G5" s="138"/>
      <c r="AE5" t="s">
        <v>84</v>
      </c>
    </row>
    <row r="7" spans="1:60" ht="38.25" x14ac:dyDescent="0.2">
      <c r="A7" s="143" t="s">
        <v>85</v>
      </c>
      <c r="B7" s="144" t="s">
        <v>86</v>
      </c>
      <c r="C7" s="144" t="s">
        <v>87</v>
      </c>
      <c r="D7" s="143" t="s">
        <v>88</v>
      </c>
      <c r="E7" s="143" t="s">
        <v>89</v>
      </c>
      <c r="F7" s="139" t="s">
        <v>90</v>
      </c>
      <c r="G7" s="158" t="s">
        <v>28</v>
      </c>
      <c r="H7" s="159" t="s">
        <v>29</v>
      </c>
      <c r="I7" s="159" t="s">
        <v>91</v>
      </c>
      <c r="J7" s="159" t="s">
        <v>30</v>
      </c>
      <c r="K7" s="159" t="s">
        <v>92</v>
      </c>
      <c r="L7" s="159" t="s">
        <v>93</v>
      </c>
      <c r="M7" s="159" t="s">
        <v>94</v>
      </c>
      <c r="N7" s="159" t="s">
        <v>95</v>
      </c>
      <c r="O7" s="159" t="s">
        <v>96</v>
      </c>
      <c r="P7" s="159" t="s">
        <v>97</v>
      </c>
      <c r="Q7" s="159" t="s">
        <v>98</v>
      </c>
      <c r="R7" s="159" t="s">
        <v>99</v>
      </c>
      <c r="S7" s="159" t="s">
        <v>100</v>
      </c>
      <c r="T7" s="159" t="s">
        <v>101</v>
      </c>
      <c r="U7" s="146" t="s">
        <v>102</v>
      </c>
    </row>
    <row r="8" spans="1:60" x14ac:dyDescent="0.2">
      <c r="A8" s="160" t="s">
        <v>103</v>
      </c>
      <c r="B8" s="161" t="s">
        <v>52</v>
      </c>
      <c r="C8" s="162" t="s">
        <v>53</v>
      </c>
      <c r="D8" s="163"/>
      <c r="E8" s="164"/>
      <c r="F8" s="165"/>
      <c r="G8" s="165">
        <f>SUMIF(AE9:AE15,"&lt;&gt;NOR",G9:G15)</f>
        <v>0</v>
      </c>
      <c r="H8" s="165"/>
      <c r="I8" s="165">
        <f>SUM(I9:I15)</f>
        <v>0</v>
      </c>
      <c r="J8" s="165"/>
      <c r="K8" s="165">
        <f>SUM(K9:K15)</f>
        <v>0</v>
      </c>
      <c r="L8" s="165"/>
      <c r="M8" s="165">
        <f>SUM(M9:M15)</f>
        <v>0</v>
      </c>
      <c r="N8" s="145"/>
      <c r="O8" s="145">
        <f>SUM(O9:O15)</f>
        <v>81.490989999999996</v>
      </c>
      <c r="P8" s="145"/>
      <c r="Q8" s="145">
        <f>SUM(Q9:Q15)</f>
        <v>0</v>
      </c>
      <c r="R8" s="145"/>
      <c r="S8" s="145"/>
      <c r="T8" s="160"/>
      <c r="U8" s="145">
        <f>SUM(U9:U15)</f>
        <v>82.11</v>
      </c>
      <c r="AE8" t="s">
        <v>104</v>
      </c>
    </row>
    <row r="9" spans="1:60" ht="22.5" outlineLevel="1" x14ac:dyDescent="0.2">
      <c r="A9" s="141">
        <v>1</v>
      </c>
      <c r="B9" s="141" t="s">
        <v>105</v>
      </c>
      <c r="C9" s="177" t="s">
        <v>106</v>
      </c>
      <c r="D9" s="147" t="s">
        <v>107</v>
      </c>
      <c r="E9" s="153">
        <v>1</v>
      </c>
      <c r="F9" s="183">
        <v>0</v>
      </c>
      <c r="G9" s="155">
        <f t="shared" ref="G9:G15" si="0">ROUND(E9*F9,2)</f>
        <v>0</v>
      </c>
      <c r="H9" s="156"/>
      <c r="I9" s="155">
        <f t="shared" ref="I9:I15" si="1">ROUND(E9*H9,2)</f>
        <v>0</v>
      </c>
      <c r="J9" s="156"/>
      <c r="K9" s="155">
        <f t="shared" ref="K9:K15" si="2">ROUND(E9*J9,2)</f>
        <v>0</v>
      </c>
      <c r="L9" s="155">
        <v>21</v>
      </c>
      <c r="M9" s="155">
        <f t="shared" ref="M9:M15" si="3">G9*(1+L9/100)</f>
        <v>0</v>
      </c>
      <c r="N9" s="148">
        <v>0</v>
      </c>
      <c r="O9" s="148">
        <f t="shared" ref="O9:O15" si="4">ROUND(E9*N9,5)</f>
        <v>0</v>
      </c>
      <c r="P9" s="148">
        <v>0</v>
      </c>
      <c r="Q9" s="148">
        <f t="shared" ref="Q9:Q15" si="5">ROUND(E9*P9,5)</f>
        <v>0</v>
      </c>
      <c r="R9" s="148"/>
      <c r="S9" s="148"/>
      <c r="T9" s="149">
        <v>4.6550000000000002</v>
      </c>
      <c r="U9" s="148">
        <f t="shared" ref="U9:U15" si="6">ROUND(E9*T9,2)</f>
        <v>4.66</v>
      </c>
      <c r="V9" s="140"/>
      <c r="W9" s="140"/>
      <c r="X9" s="140"/>
      <c r="Y9" s="140"/>
      <c r="Z9" s="140"/>
      <c r="AA9" s="140"/>
      <c r="AB9" s="140"/>
      <c r="AC9" s="140"/>
      <c r="AD9" s="140"/>
      <c r="AE9" s="140" t="s">
        <v>108</v>
      </c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ht="22.5" outlineLevel="1" x14ac:dyDescent="0.2">
      <c r="A10" s="141">
        <v>2</v>
      </c>
      <c r="B10" s="141" t="s">
        <v>109</v>
      </c>
      <c r="C10" s="177" t="s">
        <v>110</v>
      </c>
      <c r="D10" s="147" t="s">
        <v>107</v>
      </c>
      <c r="E10" s="153">
        <v>18.259</v>
      </c>
      <c r="F10" s="183">
        <v>0</v>
      </c>
      <c r="G10" s="155">
        <f t="shared" si="0"/>
        <v>0</v>
      </c>
      <c r="H10" s="156"/>
      <c r="I10" s="155">
        <f t="shared" si="1"/>
        <v>0</v>
      </c>
      <c r="J10" s="156"/>
      <c r="K10" s="155">
        <f t="shared" si="2"/>
        <v>0</v>
      </c>
      <c r="L10" s="155">
        <v>21</v>
      </c>
      <c r="M10" s="155">
        <f t="shared" si="3"/>
        <v>0</v>
      </c>
      <c r="N10" s="148">
        <v>0</v>
      </c>
      <c r="O10" s="148">
        <f t="shared" si="4"/>
        <v>0</v>
      </c>
      <c r="P10" s="148">
        <v>0</v>
      </c>
      <c r="Q10" s="148">
        <f t="shared" si="5"/>
        <v>0</v>
      </c>
      <c r="R10" s="148"/>
      <c r="S10" s="148"/>
      <c r="T10" s="149">
        <v>0.495</v>
      </c>
      <c r="U10" s="148">
        <f t="shared" si="6"/>
        <v>9.0399999999999991</v>
      </c>
      <c r="V10" s="140"/>
      <c r="W10" s="140"/>
      <c r="X10" s="140"/>
      <c r="Y10" s="140"/>
      <c r="Z10" s="140"/>
      <c r="AA10" s="140"/>
      <c r="AB10" s="140"/>
      <c r="AC10" s="140"/>
      <c r="AD10" s="140"/>
      <c r="AE10" s="140" t="s">
        <v>108</v>
      </c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</row>
    <row r="11" spans="1:60" outlineLevel="1" x14ac:dyDescent="0.2">
      <c r="A11" s="141">
        <v>3</v>
      </c>
      <c r="B11" s="141" t="s">
        <v>111</v>
      </c>
      <c r="C11" s="177" t="s">
        <v>112</v>
      </c>
      <c r="D11" s="147" t="s">
        <v>107</v>
      </c>
      <c r="E11" s="153">
        <v>1</v>
      </c>
      <c r="F11" s="183">
        <v>0</v>
      </c>
      <c r="G11" s="155">
        <f t="shared" si="0"/>
        <v>0</v>
      </c>
      <c r="H11" s="156"/>
      <c r="I11" s="155">
        <f t="shared" si="1"/>
        <v>0</v>
      </c>
      <c r="J11" s="156"/>
      <c r="K11" s="155">
        <f t="shared" si="2"/>
        <v>0</v>
      </c>
      <c r="L11" s="155">
        <v>21</v>
      </c>
      <c r="M11" s="155">
        <f t="shared" si="3"/>
        <v>0</v>
      </c>
      <c r="N11" s="148">
        <v>0</v>
      </c>
      <c r="O11" s="148">
        <f t="shared" si="4"/>
        <v>0</v>
      </c>
      <c r="P11" s="148">
        <v>0</v>
      </c>
      <c r="Q11" s="148">
        <f t="shared" si="5"/>
        <v>0</v>
      </c>
      <c r="R11" s="148"/>
      <c r="S11" s="148"/>
      <c r="T11" s="149">
        <v>1.9379999999999999</v>
      </c>
      <c r="U11" s="148">
        <f t="shared" si="6"/>
        <v>1.94</v>
      </c>
      <c r="V11" s="140"/>
      <c r="W11" s="140"/>
      <c r="X11" s="140"/>
      <c r="Y11" s="140"/>
      <c r="Z11" s="140"/>
      <c r="AA11" s="140"/>
      <c r="AB11" s="140"/>
      <c r="AC11" s="140"/>
      <c r="AD11" s="140"/>
      <c r="AE11" s="140" t="s">
        <v>108</v>
      </c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ht="22.5" outlineLevel="1" x14ac:dyDescent="0.2">
      <c r="A12" s="141">
        <v>4</v>
      </c>
      <c r="B12" s="141" t="s">
        <v>113</v>
      </c>
      <c r="C12" s="177" t="s">
        <v>114</v>
      </c>
      <c r="D12" s="147" t="s">
        <v>107</v>
      </c>
      <c r="E12" s="153">
        <v>19.259</v>
      </c>
      <c r="F12" s="183">
        <v>0</v>
      </c>
      <c r="G12" s="155">
        <f t="shared" si="0"/>
        <v>0</v>
      </c>
      <c r="H12" s="156"/>
      <c r="I12" s="155">
        <f t="shared" si="1"/>
        <v>0</v>
      </c>
      <c r="J12" s="156"/>
      <c r="K12" s="155">
        <f t="shared" si="2"/>
        <v>0</v>
      </c>
      <c r="L12" s="155">
        <v>21</v>
      </c>
      <c r="M12" s="155">
        <f t="shared" si="3"/>
        <v>0</v>
      </c>
      <c r="N12" s="148">
        <v>0</v>
      </c>
      <c r="O12" s="148">
        <f t="shared" si="4"/>
        <v>0</v>
      </c>
      <c r="P12" s="148">
        <v>0</v>
      </c>
      <c r="Q12" s="148">
        <f t="shared" si="5"/>
        <v>0</v>
      </c>
      <c r="R12" s="148"/>
      <c r="S12" s="148"/>
      <c r="T12" s="149">
        <v>1.0999999999999999E-2</v>
      </c>
      <c r="U12" s="148">
        <f t="shared" si="6"/>
        <v>0.21</v>
      </c>
      <c r="V12" s="140"/>
      <c r="W12" s="140"/>
      <c r="X12" s="140"/>
      <c r="Y12" s="140"/>
      <c r="Z12" s="140"/>
      <c r="AA12" s="140"/>
      <c r="AB12" s="140"/>
      <c r="AC12" s="140"/>
      <c r="AD12" s="140"/>
      <c r="AE12" s="140" t="s">
        <v>108</v>
      </c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</row>
    <row r="13" spans="1:60" ht="22.5" outlineLevel="1" x14ac:dyDescent="0.2">
      <c r="A13" s="141">
        <v>5</v>
      </c>
      <c r="B13" s="141" t="s">
        <v>115</v>
      </c>
      <c r="C13" s="177" t="s">
        <v>116</v>
      </c>
      <c r="D13" s="147" t="s">
        <v>107</v>
      </c>
      <c r="E13" s="153">
        <v>48.796999999999997</v>
      </c>
      <c r="F13" s="183">
        <v>0</v>
      </c>
      <c r="G13" s="155">
        <f t="shared" si="0"/>
        <v>0</v>
      </c>
      <c r="H13" s="156"/>
      <c r="I13" s="155">
        <f t="shared" si="1"/>
        <v>0</v>
      </c>
      <c r="J13" s="156"/>
      <c r="K13" s="155">
        <f t="shared" si="2"/>
        <v>0</v>
      </c>
      <c r="L13" s="155">
        <v>21</v>
      </c>
      <c r="M13" s="155">
        <f t="shared" si="3"/>
        <v>0</v>
      </c>
      <c r="N13" s="148">
        <v>1.67</v>
      </c>
      <c r="O13" s="148">
        <f t="shared" si="4"/>
        <v>81.490989999999996</v>
      </c>
      <c r="P13" s="148">
        <v>0</v>
      </c>
      <c r="Q13" s="148">
        <f t="shared" si="5"/>
        <v>0</v>
      </c>
      <c r="R13" s="148"/>
      <c r="S13" s="148"/>
      <c r="T13" s="149">
        <v>0.21299999999999999</v>
      </c>
      <c r="U13" s="148">
        <f t="shared" si="6"/>
        <v>10.39</v>
      </c>
      <c r="V13" s="140"/>
      <c r="W13" s="140"/>
      <c r="X13" s="140"/>
      <c r="Y13" s="140"/>
      <c r="Z13" s="140"/>
      <c r="AA13" s="140"/>
      <c r="AB13" s="140"/>
      <c r="AC13" s="140"/>
      <c r="AD13" s="140"/>
      <c r="AE13" s="140" t="s">
        <v>117</v>
      </c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</row>
    <row r="14" spans="1:60" ht="22.5" outlineLevel="1" x14ac:dyDescent="0.2">
      <c r="A14" s="141">
        <v>6</v>
      </c>
      <c r="B14" s="141" t="s">
        <v>118</v>
      </c>
      <c r="C14" s="177" t="s">
        <v>119</v>
      </c>
      <c r="D14" s="147" t="s">
        <v>120</v>
      </c>
      <c r="E14" s="153">
        <v>163.59200000000001</v>
      </c>
      <c r="F14" s="183">
        <v>0</v>
      </c>
      <c r="G14" s="155">
        <f>ROUND(E14*F14,2)</f>
        <v>0</v>
      </c>
      <c r="H14" s="156"/>
      <c r="I14" s="155">
        <f t="shared" si="1"/>
        <v>0</v>
      </c>
      <c r="J14" s="156"/>
      <c r="K14" s="155">
        <f t="shared" si="2"/>
        <v>0</v>
      </c>
      <c r="L14" s="155">
        <v>21</v>
      </c>
      <c r="M14" s="155">
        <f t="shared" si="3"/>
        <v>0</v>
      </c>
      <c r="N14" s="148">
        <v>0</v>
      </c>
      <c r="O14" s="148">
        <f t="shared" si="4"/>
        <v>0</v>
      </c>
      <c r="P14" s="148">
        <v>0</v>
      </c>
      <c r="Q14" s="148">
        <f t="shared" si="5"/>
        <v>0</v>
      </c>
      <c r="R14" s="148"/>
      <c r="S14" s="148"/>
      <c r="T14" s="149">
        <v>0.34155000000000002</v>
      </c>
      <c r="U14" s="148">
        <f t="shared" si="6"/>
        <v>55.87</v>
      </c>
      <c r="V14" s="140"/>
      <c r="W14" s="140"/>
      <c r="X14" s="140"/>
      <c r="Y14" s="140"/>
      <c r="Z14" s="140"/>
      <c r="AA14" s="140"/>
      <c r="AB14" s="140"/>
      <c r="AC14" s="140"/>
      <c r="AD14" s="140"/>
      <c r="AE14" s="140" t="s">
        <v>117</v>
      </c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</row>
    <row r="15" spans="1:60" outlineLevel="1" x14ac:dyDescent="0.2">
      <c r="A15" s="141">
        <v>7</v>
      </c>
      <c r="B15" s="141" t="s">
        <v>121</v>
      </c>
      <c r="C15" s="177" t="s">
        <v>122</v>
      </c>
      <c r="D15" s="147" t="s">
        <v>107</v>
      </c>
      <c r="E15" s="153">
        <v>19.259</v>
      </c>
      <c r="F15" s="183">
        <v>0</v>
      </c>
      <c r="G15" s="155">
        <f t="shared" si="0"/>
        <v>0</v>
      </c>
      <c r="H15" s="156"/>
      <c r="I15" s="155">
        <f t="shared" si="1"/>
        <v>0</v>
      </c>
      <c r="J15" s="156"/>
      <c r="K15" s="155">
        <f t="shared" si="2"/>
        <v>0</v>
      </c>
      <c r="L15" s="155">
        <v>21</v>
      </c>
      <c r="M15" s="155">
        <f t="shared" si="3"/>
        <v>0</v>
      </c>
      <c r="N15" s="148">
        <v>0</v>
      </c>
      <c r="O15" s="148">
        <f t="shared" si="4"/>
        <v>0</v>
      </c>
      <c r="P15" s="148">
        <v>0</v>
      </c>
      <c r="Q15" s="148">
        <f t="shared" si="5"/>
        <v>0</v>
      </c>
      <c r="R15" s="148"/>
      <c r="S15" s="148"/>
      <c r="T15" s="149">
        <v>0</v>
      </c>
      <c r="U15" s="148">
        <f t="shared" si="6"/>
        <v>0</v>
      </c>
      <c r="V15" s="140"/>
      <c r="W15" s="140"/>
      <c r="X15" s="140"/>
      <c r="Y15" s="140"/>
      <c r="Z15" s="140"/>
      <c r="AA15" s="140"/>
      <c r="AB15" s="140"/>
      <c r="AC15" s="140"/>
      <c r="AD15" s="140"/>
      <c r="AE15" s="140" t="s">
        <v>108</v>
      </c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</row>
    <row r="16" spans="1:60" x14ac:dyDescent="0.2">
      <c r="A16" s="142" t="s">
        <v>103</v>
      </c>
      <c r="B16" s="142" t="s">
        <v>54</v>
      </c>
      <c r="C16" s="178" t="s">
        <v>55</v>
      </c>
      <c r="D16" s="150"/>
      <c r="E16" s="154"/>
      <c r="F16" s="184"/>
      <c r="G16" s="157">
        <f>SUMIF(AE17:AE20,"&lt;&gt;NOR",G17:G20)</f>
        <v>0</v>
      </c>
      <c r="H16" s="157"/>
      <c r="I16" s="157">
        <f>SUM(I17:I20)</f>
        <v>0</v>
      </c>
      <c r="J16" s="157"/>
      <c r="K16" s="157">
        <f>SUM(K17:K20)</f>
        <v>0</v>
      </c>
      <c r="L16" s="157"/>
      <c r="M16" s="157">
        <f>SUM(M17:M20)</f>
        <v>0</v>
      </c>
      <c r="N16" s="151"/>
      <c r="O16" s="151">
        <f>SUM(O17:O20)</f>
        <v>3.9400000000000004E-2</v>
      </c>
      <c r="P16" s="151"/>
      <c r="Q16" s="151">
        <f>SUM(Q17:Q20)</f>
        <v>2.5740400000000001</v>
      </c>
      <c r="R16" s="151"/>
      <c r="S16" s="151"/>
      <c r="T16" s="152"/>
      <c r="U16" s="151">
        <f>SUM(U17:U20)</f>
        <v>13.69</v>
      </c>
      <c r="AE16" t="s">
        <v>104</v>
      </c>
    </row>
    <row r="17" spans="1:60" ht="22.5" outlineLevel="1" x14ac:dyDescent="0.2">
      <c r="A17" s="141">
        <v>8</v>
      </c>
      <c r="B17" s="141" t="s">
        <v>123</v>
      </c>
      <c r="C17" s="177" t="s">
        <v>124</v>
      </c>
      <c r="D17" s="147" t="s">
        <v>125</v>
      </c>
      <c r="E17" s="153">
        <v>25.36</v>
      </c>
      <c r="F17" s="183">
        <v>0</v>
      </c>
      <c r="G17" s="155">
        <f>ROUND(E17*F17,2)</f>
        <v>0</v>
      </c>
      <c r="H17" s="156"/>
      <c r="I17" s="155">
        <f>ROUND(E17*H17,2)</f>
        <v>0</v>
      </c>
      <c r="J17" s="156"/>
      <c r="K17" s="155">
        <f>ROUND(E17*J17,2)</f>
        <v>0</v>
      </c>
      <c r="L17" s="155">
        <v>21</v>
      </c>
      <c r="M17" s="155">
        <f>G17*(1+L17/100)</f>
        <v>0</v>
      </c>
      <c r="N17" s="148">
        <v>0</v>
      </c>
      <c r="O17" s="148">
        <f>ROUND(E17*N17,5)</f>
        <v>0</v>
      </c>
      <c r="P17" s="148">
        <v>0.10150000000000001</v>
      </c>
      <c r="Q17" s="148">
        <f>ROUND(E17*P17,5)</f>
        <v>2.5740400000000001</v>
      </c>
      <c r="R17" s="148"/>
      <c r="S17" s="148"/>
      <c r="T17" s="149">
        <v>0.43</v>
      </c>
      <c r="U17" s="148">
        <f>ROUND(E17*T17,2)</f>
        <v>10.9</v>
      </c>
      <c r="V17" s="140"/>
      <c r="W17" s="140"/>
      <c r="X17" s="140"/>
      <c r="Y17" s="140"/>
      <c r="Z17" s="140"/>
      <c r="AA17" s="140"/>
      <c r="AB17" s="140"/>
      <c r="AC17" s="140"/>
      <c r="AD17" s="140"/>
      <c r="AE17" s="140" t="s">
        <v>108</v>
      </c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ht="22.5" outlineLevel="1" x14ac:dyDescent="0.2">
      <c r="A18" s="141">
        <v>9</v>
      </c>
      <c r="B18" s="141" t="s">
        <v>126</v>
      </c>
      <c r="C18" s="177" t="s">
        <v>127</v>
      </c>
      <c r="D18" s="147" t="s">
        <v>128</v>
      </c>
      <c r="E18" s="153">
        <v>3</v>
      </c>
      <c r="F18" s="183">
        <v>0</v>
      </c>
      <c r="G18" s="155">
        <f>ROUND(E18*F18,2)</f>
        <v>0</v>
      </c>
      <c r="H18" s="156"/>
      <c r="I18" s="155">
        <f>ROUND(E18*H18,2)</f>
        <v>0</v>
      </c>
      <c r="J18" s="156"/>
      <c r="K18" s="155">
        <f>ROUND(E18*J18,2)</f>
        <v>0</v>
      </c>
      <c r="L18" s="155">
        <v>21</v>
      </c>
      <c r="M18" s="155">
        <f>G18*(1+L18/100)</f>
        <v>0</v>
      </c>
      <c r="N18" s="148">
        <v>1.3100000000000001E-2</v>
      </c>
      <c r="O18" s="148">
        <f>ROUND(E18*N18,5)</f>
        <v>3.9300000000000002E-2</v>
      </c>
      <c r="P18" s="148">
        <v>0</v>
      </c>
      <c r="Q18" s="148">
        <f>ROUND(E18*P18,5)</f>
        <v>0</v>
      </c>
      <c r="R18" s="148"/>
      <c r="S18" s="148"/>
      <c r="T18" s="149">
        <v>0.89</v>
      </c>
      <c r="U18" s="148">
        <f>ROUND(E18*T18,2)</f>
        <v>2.67</v>
      </c>
      <c r="V18" s="140"/>
      <c r="W18" s="140"/>
      <c r="X18" s="140"/>
      <c r="Y18" s="140"/>
      <c r="Z18" s="140"/>
      <c r="AA18" s="140"/>
      <c r="AB18" s="140"/>
      <c r="AC18" s="140"/>
      <c r="AD18" s="140"/>
      <c r="AE18" s="140" t="s">
        <v>108</v>
      </c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ht="22.5" outlineLevel="1" x14ac:dyDescent="0.2">
      <c r="A19" s="141">
        <v>10</v>
      </c>
      <c r="B19" s="141" t="s">
        <v>129</v>
      </c>
      <c r="C19" s="177" t="s">
        <v>130</v>
      </c>
      <c r="D19" s="147" t="s">
        <v>128</v>
      </c>
      <c r="E19" s="153">
        <v>1</v>
      </c>
      <c r="F19" s="183">
        <f>H19+J19</f>
        <v>0</v>
      </c>
      <c r="G19" s="155">
        <f>ROUND(E19*F19,2)</f>
        <v>0</v>
      </c>
      <c r="H19" s="156"/>
      <c r="I19" s="155">
        <f>ROUND(E19*H19,2)</f>
        <v>0</v>
      </c>
      <c r="J19" s="156"/>
      <c r="K19" s="155">
        <f>ROUND(E19*J19,2)</f>
        <v>0</v>
      </c>
      <c r="L19" s="155">
        <v>21</v>
      </c>
      <c r="M19" s="155">
        <f>G19*(1+L19/100)</f>
        <v>0</v>
      </c>
      <c r="N19" s="148">
        <v>0</v>
      </c>
      <c r="O19" s="148">
        <f>ROUND(E19*N19,5)</f>
        <v>0</v>
      </c>
      <c r="P19" s="148">
        <v>0</v>
      </c>
      <c r="Q19" s="148">
        <f>ROUND(E19*P19,5)</f>
        <v>0</v>
      </c>
      <c r="R19" s="148"/>
      <c r="S19" s="148"/>
      <c r="T19" s="149">
        <v>8.7999999999999995E-2</v>
      </c>
      <c r="U19" s="148">
        <f>ROUND(E19*T19,2)</f>
        <v>0.09</v>
      </c>
      <c r="V19" s="140"/>
      <c r="W19" s="140"/>
      <c r="X19" s="140"/>
      <c r="Y19" s="140"/>
      <c r="Z19" s="140"/>
      <c r="AA19" s="140"/>
      <c r="AB19" s="140"/>
      <c r="AC19" s="140"/>
      <c r="AD19" s="140"/>
      <c r="AE19" s="140" t="s">
        <v>108</v>
      </c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</row>
    <row r="20" spans="1:60" outlineLevel="1" x14ac:dyDescent="0.2">
      <c r="A20" s="141">
        <v>11</v>
      </c>
      <c r="B20" s="141" t="s">
        <v>131</v>
      </c>
      <c r="C20" s="177" t="s">
        <v>132</v>
      </c>
      <c r="D20" s="147" t="s">
        <v>128</v>
      </c>
      <c r="E20" s="153">
        <v>1</v>
      </c>
      <c r="F20" s="183">
        <f>H20+J20</f>
        <v>0</v>
      </c>
      <c r="G20" s="155">
        <f>ROUND(E20*F20,2)</f>
        <v>0</v>
      </c>
      <c r="H20" s="156"/>
      <c r="I20" s="155">
        <f>ROUND(E20*H20,2)</f>
        <v>0</v>
      </c>
      <c r="J20" s="156"/>
      <c r="K20" s="155">
        <f>ROUND(E20*J20,2)</f>
        <v>0</v>
      </c>
      <c r="L20" s="155">
        <v>21</v>
      </c>
      <c r="M20" s="155">
        <f>G20*(1+L20/100)</f>
        <v>0</v>
      </c>
      <c r="N20" s="148">
        <v>1E-4</v>
      </c>
      <c r="O20" s="148">
        <f>ROUND(E20*N20,5)</f>
        <v>1E-4</v>
      </c>
      <c r="P20" s="148">
        <v>0</v>
      </c>
      <c r="Q20" s="148">
        <f>ROUND(E20*P20,5)</f>
        <v>0</v>
      </c>
      <c r="R20" s="148"/>
      <c r="S20" s="148"/>
      <c r="T20" s="149">
        <v>2.9000000000000001E-2</v>
      </c>
      <c r="U20" s="148">
        <f>ROUND(E20*T20,2)</f>
        <v>0.03</v>
      </c>
      <c r="V20" s="140"/>
      <c r="W20" s="140"/>
      <c r="X20" s="140"/>
      <c r="Y20" s="140"/>
      <c r="Z20" s="140"/>
      <c r="AA20" s="140"/>
      <c r="AB20" s="140"/>
      <c r="AC20" s="140"/>
      <c r="AD20" s="140"/>
      <c r="AE20" s="140" t="s">
        <v>108</v>
      </c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</row>
    <row r="21" spans="1:60" x14ac:dyDescent="0.2">
      <c r="A21" s="142" t="s">
        <v>103</v>
      </c>
      <c r="B21" s="142" t="s">
        <v>56</v>
      </c>
      <c r="C21" s="178" t="s">
        <v>57</v>
      </c>
      <c r="D21" s="150"/>
      <c r="E21" s="154"/>
      <c r="F21" s="184"/>
      <c r="G21" s="157">
        <f>SUMIF(AE22:AE23,"&lt;&gt;NOR",G22:G23)</f>
        <v>0</v>
      </c>
      <c r="H21" s="157"/>
      <c r="I21" s="157">
        <f>SUM(I22:I23)</f>
        <v>0</v>
      </c>
      <c r="J21" s="157"/>
      <c r="K21" s="157">
        <f>SUM(K22:K23)</f>
        <v>0</v>
      </c>
      <c r="L21" s="157"/>
      <c r="M21" s="157">
        <f>SUM(M22:M23)</f>
        <v>0</v>
      </c>
      <c r="N21" s="151"/>
      <c r="O21" s="151">
        <f>SUM(O22:O23)</f>
        <v>0</v>
      </c>
      <c r="P21" s="151"/>
      <c r="Q21" s="151">
        <f>SUM(Q22:Q23)</f>
        <v>68.810400000000001</v>
      </c>
      <c r="R21" s="151"/>
      <c r="S21" s="151"/>
      <c r="T21" s="152"/>
      <c r="U21" s="151">
        <f>SUM(U22:U23)</f>
        <v>357.17</v>
      </c>
      <c r="AE21" t="s">
        <v>104</v>
      </c>
    </row>
    <row r="22" spans="1:60" ht="22.5" outlineLevel="1" x14ac:dyDescent="0.2">
      <c r="A22" s="141">
        <v>12</v>
      </c>
      <c r="B22" s="141" t="s">
        <v>133</v>
      </c>
      <c r="C22" s="177" t="s">
        <v>134</v>
      </c>
      <c r="D22" s="147" t="s">
        <v>107</v>
      </c>
      <c r="E22" s="153">
        <v>24.335999999999999</v>
      </c>
      <c r="F22" s="183">
        <f>H22+J22</f>
        <v>0</v>
      </c>
      <c r="G22" s="155">
        <f>ROUND(E22*F22,2)</f>
        <v>0</v>
      </c>
      <c r="H22" s="156"/>
      <c r="I22" s="155">
        <f>ROUND(E22*H22,2)</f>
        <v>0</v>
      </c>
      <c r="J22" s="156"/>
      <c r="K22" s="155">
        <f>ROUND(E22*J22,2)</f>
        <v>0</v>
      </c>
      <c r="L22" s="155">
        <v>21</v>
      </c>
      <c r="M22" s="155">
        <f>G22*(1+L22/100)</f>
        <v>0</v>
      </c>
      <c r="N22" s="148">
        <v>0</v>
      </c>
      <c r="O22" s="148">
        <f>ROUND(E22*N22,5)</f>
        <v>0</v>
      </c>
      <c r="P22" s="148">
        <v>2.4</v>
      </c>
      <c r="Q22" s="148">
        <f>ROUND(E22*P22,5)</f>
        <v>58.406399999999998</v>
      </c>
      <c r="R22" s="148"/>
      <c r="S22" s="148"/>
      <c r="T22" s="149">
        <v>13.301</v>
      </c>
      <c r="U22" s="148">
        <f>ROUND(E22*T22,2)</f>
        <v>323.69</v>
      </c>
      <c r="V22" s="140"/>
      <c r="W22" s="140"/>
      <c r="X22" s="140"/>
      <c r="Y22" s="140"/>
      <c r="Z22" s="140"/>
      <c r="AA22" s="140"/>
      <c r="AB22" s="140"/>
      <c r="AC22" s="140"/>
      <c r="AD22" s="140"/>
      <c r="AE22" s="140" t="s">
        <v>108</v>
      </c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</row>
    <row r="23" spans="1:60" ht="22.5" outlineLevel="1" x14ac:dyDescent="0.2">
      <c r="A23" s="141">
        <v>13</v>
      </c>
      <c r="B23" s="141" t="s">
        <v>135</v>
      </c>
      <c r="C23" s="177" t="s">
        <v>136</v>
      </c>
      <c r="D23" s="147" t="s">
        <v>107</v>
      </c>
      <c r="E23" s="153">
        <v>5.202</v>
      </c>
      <c r="F23" s="183">
        <f>H23+J23</f>
        <v>0</v>
      </c>
      <c r="G23" s="155">
        <f>ROUND(E23*F23,2)</f>
        <v>0</v>
      </c>
      <c r="H23" s="156"/>
      <c r="I23" s="155">
        <f>ROUND(E23*H23,2)</f>
        <v>0</v>
      </c>
      <c r="J23" s="156"/>
      <c r="K23" s="155">
        <f>ROUND(E23*J23,2)</f>
        <v>0</v>
      </c>
      <c r="L23" s="155">
        <v>21</v>
      </c>
      <c r="M23" s="155">
        <f>G23*(1+L23/100)</f>
        <v>0</v>
      </c>
      <c r="N23" s="148">
        <v>0</v>
      </c>
      <c r="O23" s="148">
        <f>ROUND(E23*N23,5)</f>
        <v>0</v>
      </c>
      <c r="P23" s="148">
        <v>2</v>
      </c>
      <c r="Q23" s="148">
        <f>ROUND(E23*P23,5)</f>
        <v>10.404</v>
      </c>
      <c r="R23" s="148"/>
      <c r="S23" s="148"/>
      <c r="T23" s="149">
        <v>6.4359999999999999</v>
      </c>
      <c r="U23" s="148">
        <f>ROUND(E23*T23,2)</f>
        <v>33.479999999999997</v>
      </c>
      <c r="V23" s="140"/>
      <c r="W23" s="140"/>
      <c r="X23" s="140"/>
      <c r="Y23" s="140"/>
      <c r="Z23" s="140"/>
      <c r="AA23" s="140"/>
      <c r="AB23" s="140"/>
      <c r="AC23" s="140"/>
      <c r="AD23" s="140"/>
      <c r="AE23" s="140" t="s">
        <v>108</v>
      </c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</row>
    <row r="24" spans="1:60" x14ac:dyDescent="0.2">
      <c r="A24" s="142" t="s">
        <v>103</v>
      </c>
      <c r="B24" s="142" t="s">
        <v>58</v>
      </c>
      <c r="C24" s="178" t="s">
        <v>59</v>
      </c>
      <c r="D24" s="150"/>
      <c r="E24" s="154"/>
      <c r="F24" s="184"/>
      <c r="G24" s="157">
        <f>SUMIF(AE25:AE25,"&lt;&gt;NOR",G25:G25)</f>
        <v>0</v>
      </c>
      <c r="H24" s="157"/>
      <c r="I24" s="157">
        <f>SUM(I25:I25)</f>
        <v>0</v>
      </c>
      <c r="J24" s="157"/>
      <c r="K24" s="157">
        <f>SUM(K25:K25)</f>
        <v>0</v>
      </c>
      <c r="L24" s="157"/>
      <c r="M24" s="157">
        <f>SUM(M25:M25)</f>
        <v>0</v>
      </c>
      <c r="N24" s="151"/>
      <c r="O24" s="151">
        <f>SUM(O25:O25)</f>
        <v>0.37476999999999999</v>
      </c>
      <c r="P24" s="151"/>
      <c r="Q24" s="151">
        <f>SUM(Q25:Q25)</f>
        <v>338.33800000000002</v>
      </c>
      <c r="R24" s="151"/>
      <c r="S24" s="151"/>
      <c r="T24" s="152"/>
      <c r="U24" s="151">
        <f>SUM(U25:U25)</f>
        <v>324.8</v>
      </c>
      <c r="AE24" t="s">
        <v>104</v>
      </c>
    </row>
    <row r="25" spans="1:60" ht="22.5" outlineLevel="1" x14ac:dyDescent="0.2">
      <c r="A25" s="141">
        <v>14</v>
      </c>
      <c r="B25" s="141" t="s">
        <v>137</v>
      </c>
      <c r="C25" s="177" t="s">
        <v>138</v>
      </c>
      <c r="D25" s="147" t="s">
        <v>107</v>
      </c>
      <c r="E25" s="153">
        <v>520.52</v>
      </c>
      <c r="F25" s="183">
        <f>H25+J25</f>
        <v>0</v>
      </c>
      <c r="G25" s="155">
        <f>ROUND(E25*F25,2)</f>
        <v>0</v>
      </c>
      <c r="H25" s="156"/>
      <c r="I25" s="155">
        <f>ROUND(E25*H25,2)</f>
        <v>0</v>
      </c>
      <c r="J25" s="156"/>
      <c r="K25" s="155">
        <f>ROUND(E25*J25,2)</f>
        <v>0</v>
      </c>
      <c r="L25" s="155">
        <v>21</v>
      </c>
      <c r="M25" s="155">
        <f>G25*(1+L25/100)</f>
        <v>0</v>
      </c>
      <c r="N25" s="148">
        <v>7.2000000000000005E-4</v>
      </c>
      <c r="O25" s="148">
        <f>ROUND(E25*N25,5)</f>
        <v>0.37476999999999999</v>
      </c>
      <c r="P25" s="148">
        <v>0.65</v>
      </c>
      <c r="Q25" s="148">
        <f>ROUND(E25*P25,5)</f>
        <v>338.33800000000002</v>
      </c>
      <c r="R25" s="148"/>
      <c r="S25" s="148"/>
      <c r="T25" s="149">
        <v>0.624</v>
      </c>
      <c r="U25" s="148">
        <f>ROUND(E25*T25,2)</f>
        <v>324.8</v>
      </c>
      <c r="V25" s="140"/>
      <c r="W25" s="140"/>
      <c r="X25" s="140"/>
      <c r="Y25" s="140"/>
      <c r="Z25" s="140"/>
      <c r="AA25" s="140"/>
      <c r="AB25" s="140"/>
      <c r="AC25" s="140"/>
      <c r="AD25" s="140"/>
      <c r="AE25" s="140" t="s">
        <v>108</v>
      </c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</row>
    <row r="26" spans="1:60" x14ac:dyDescent="0.2">
      <c r="A26" s="142" t="s">
        <v>103</v>
      </c>
      <c r="B26" s="142" t="s">
        <v>60</v>
      </c>
      <c r="C26" s="178" t="s">
        <v>61</v>
      </c>
      <c r="D26" s="150"/>
      <c r="E26" s="154"/>
      <c r="F26" s="184"/>
      <c r="G26" s="157">
        <f>SUMIF(AE27:AE27,"&lt;&gt;NOR",G27:G27)</f>
        <v>0</v>
      </c>
      <c r="H26" s="157"/>
      <c r="I26" s="157">
        <f>SUM(I27:I27)</f>
        <v>0</v>
      </c>
      <c r="J26" s="157"/>
      <c r="K26" s="157">
        <f>SUM(K27:K27)</f>
        <v>0</v>
      </c>
      <c r="L26" s="157"/>
      <c r="M26" s="157">
        <f>SUM(M27:M27)</f>
        <v>0</v>
      </c>
      <c r="N26" s="151"/>
      <c r="O26" s="151">
        <f>SUM(O27:O27)</f>
        <v>0</v>
      </c>
      <c r="P26" s="151"/>
      <c r="Q26" s="151">
        <f>SUM(Q27:Q27)</f>
        <v>5.0340000000000003E-2</v>
      </c>
      <c r="R26" s="151"/>
      <c r="S26" s="151"/>
      <c r="T26" s="152"/>
      <c r="U26" s="151">
        <f>SUM(U27:U27)</f>
        <v>0.93</v>
      </c>
      <c r="AE26" t="s">
        <v>104</v>
      </c>
    </row>
    <row r="27" spans="1:60" outlineLevel="1" x14ac:dyDescent="0.2">
      <c r="A27" s="141">
        <v>15</v>
      </c>
      <c r="B27" s="141" t="s">
        <v>139</v>
      </c>
      <c r="C27" s="177" t="s">
        <v>140</v>
      </c>
      <c r="D27" s="147" t="s">
        <v>128</v>
      </c>
      <c r="E27" s="153">
        <v>2</v>
      </c>
      <c r="F27" s="183">
        <f>H27+J27</f>
        <v>0</v>
      </c>
      <c r="G27" s="155">
        <f>ROUND(E27*F27,2)</f>
        <v>0</v>
      </c>
      <c r="H27" s="156"/>
      <c r="I27" s="155">
        <f>ROUND(E27*H27,2)</f>
        <v>0</v>
      </c>
      <c r="J27" s="156"/>
      <c r="K27" s="155">
        <f>ROUND(E27*J27,2)</f>
        <v>0</v>
      </c>
      <c r="L27" s="155">
        <v>21</v>
      </c>
      <c r="M27" s="155">
        <f>G27*(1+L27/100)</f>
        <v>0</v>
      </c>
      <c r="N27" s="148">
        <v>0</v>
      </c>
      <c r="O27" s="148">
        <f>ROUND(E27*N27,5)</f>
        <v>0</v>
      </c>
      <c r="P27" s="148">
        <v>2.5170000000000001E-2</v>
      </c>
      <c r="Q27" s="148">
        <f>ROUND(E27*P27,5)</f>
        <v>5.0340000000000003E-2</v>
      </c>
      <c r="R27" s="148"/>
      <c r="S27" s="148"/>
      <c r="T27" s="149">
        <v>0.46500000000000002</v>
      </c>
      <c r="U27" s="148">
        <f>ROUND(E27*T27,2)</f>
        <v>0.93</v>
      </c>
      <c r="V27" s="140"/>
      <c r="W27" s="140"/>
      <c r="X27" s="140"/>
      <c r="Y27" s="140"/>
      <c r="Z27" s="140"/>
      <c r="AA27" s="140"/>
      <c r="AB27" s="140"/>
      <c r="AC27" s="140"/>
      <c r="AD27" s="140"/>
      <c r="AE27" s="140" t="s">
        <v>108</v>
      </c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x14ac:dyDescent="0.2">
      <c r="A28" s="142" t="s">
        <v>103</v>
      </c>
      <c r="B28" s="142" t="s">
        <v>62</v>
      </c>
      <c r="C28" s="178" t="s">
        <v>63</v>
      </c>
      <c r="D28" s="150"/>
      <c r="E28" s="154"/>
      <c r="F28" s="184"/>
      <c r="G28" s="157">
        <f>SUMIF(AE29:AE30,"&lt;&gt;NOR",G29:G30)</f>
        <v>0</v>
      </c>
      <c r="H28" s="157"/>
      <c r="I28" s="157">
        <f>SUM(I29:I30)</f>
        <v>0</v>
      </c>
      <c r="J28" s="157"/>
      <c r="K28" s="157">
        <f>SUM(K29:K30)</f>
        <v>0</v>
      </c>
      <c r="L28" s="157"/>
      <c r="M28" s="157">
        <f>SUM(M29:M30)</f>
        <v>0</v>
      </c>
      <c r="N28" s="151"/>
      <c r="O28" s="151">
        <f>SUM(O29:O30)</f>
        <v>0</v>
      </c>
      <c r="P28" s="151"/>
      <c r="Q28" s="151">
        <f>SUM(Q29:Q30)</f>
        <v>0.377</v>
      </c>
      <c r="R28" s="151"/>
      <c r="S28" s="151"/>
      <c r="T28" s="152"/>
      <c r="U28" s="151">
        <f>SUM(U29:U30)</f>
        <v>1.98</v>
      </c>
      <c r="AE28" t="s">
        <v>104</v>
      </c>
    </row>
    <row r="29" spans="1:60" outlineLevel="1" x14ac:dyDescent="0.2">
      <c r="A29" s="141">
        <v>16</v>
      </c>
      <c r="B29" s="141" t="s">
        <v>141</v>
      </c>
      <c r="C29" s="177" t="s">
        <v>142</v>
      </c>
      <c r="D29" s="147" t="s">
        <v>143</v>
      </c>
      <c r="E29" s="153">
        <v>2</v>
      </c>
      <c r="F29" s="183">
        <f>H29+J29</f>
        <v>0</v>
      </c>
      <c r="G29" s="155">
        <f>ROUND(E29*F29,2)</f>
        <v>0</v>
      </c>
      <c r="H29" s="156"/>
      <c r="I29" s="155">
        <f>ROUND(E29*H29,2)</f>
        <v>0</v>
      </c>
      <c r="J29" s="156"/>
      <c r="K29" s="155">
        <f>ROUND(E29*J29,2)</f>
        <v>0</v>
      </c>
      <c r="L29" s="155">
        <v>21</v>
      </c>
      <c r="M29" s="155">
        <f>G29*(1+L29/100)</f>
        <v>0</v>
      </c>
      <c r="N29" s="148">
        <v>0</v>
      </c>
      <c r="O29" s="148">
        <f>ROUND(E29*N29,5)</f>
        <v>0</v>
      </c>
      <c r="P29" s="148">
        <v>0.155</v>
      </c>
      <c r="Q29" s="148">
        <f>ROUND(E29*P29,5)</f>
        <v>0.31</v>
      </c>
      <c r="R29" s="148"/>
      <c r="S29" s="148"/>
      <c r="T29" s="149">
        <v>0.83699999999999997</v>
      </c>
      <c r="U29" s="148">
        <f>ROUND(E29*T29,2)</f>
        <v>1.67</v>
      </c>
      <c r="V29" s="140"/>
      <c r="W29" s="140"/>
      <c r="X29" s="140"/>
      <c r="Y29" s="140"/>
      <c r="Z29" s="140"/>
      <c r="AA29" s="140"/>
      <c r="AB29" s="140"/>
      <c r="AC29" s="140"/>
      <c r="AD29" s="140"/>
      <c r="AE29" s="140" t="s">
        <v>108</v>
      </c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</row>
    <row r="30" spans="1:60" outlineLevel="1" x14ac:dyDescent="0.2">
      <c r="A30" s="141">
        <v>17</v>
      </c>
      <c r="B30" s="141" t="s">
        <v>144</v>
      </c>
      <c r="C30" s="177" t="s">
        <v>145</v>
      </c>
      <c r="D30" s="147" t="s">
        <v>143</v>
      </c>
      <c r="E30" s="153">
        <v>1</v>
      </c>
      <c r="F30" s="183">
        <f>H30+J30</f>
        <v>0</v>
      </c>
      <c r="G30" s="155">
        <f>ROUND(E30*F30,2)</f>
        <v>0</v>
      </c>
      <c r="H30" s="156"/>
      <c r="I30" s="155">
        <f>ROUND(E30*H30,2)</f>
        <v>0</v>
      </c>
      <c r="J30" s="156"/>
      <c r="K30" s="155">
        <f>ROUND(E30*J30,2)</f>
        <v>0</v>
      </c>
      <c r="L30" s="155">
        <v>21</v>
      </c>
      <c r="M30" s="155">
        <f>G30*(1+L30/100)</f>
        <v>0</v>
      </c>
      <c r="N30" s="148">
        <v>0</v>
      </c>
      <c r="O30" s="148">
        <f>ROUND(E30*N30,5)</f>
        <v>0</v>
      </c>
      <c r="P30" s="148">
        <v>6.7000000000000004E-2</v>
      </c>
      <c r="Q30" s="148">
        <f>ROUND(E30*P30,5)</f>
        <v>6.7000000000000004E-2</v>
      </c>
      <c r="R30" s="148"/>
      <c r="S30" s="148"/>
      <c r="T30" s="149">
        <v>0.31</v>
      </c>
      <c r="U30" s="148">
        <f>ROUND(E30*T30,2)</f>
        <v>0.31</v>
      </c>
      <c r="V30" s="140"/>
      <c r="W30" s="140"/>
      <c r="X30" s="140"/>
      <c r="Y30" s="140"/>
      <c r="Z30" s="140"/>
      <c r="AA30" s="140"/>
      <c r="AB30" s="140"/>
      <c r="AC30" s="140"/>
      <c r="AD30" s="140"/>
      <c r="AE30" s="140" t="s">
        <v>108</v>
      </c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x14ac:dyDescent="0.2">
      <c r="A31" s="142" t="s">
        <v>103</v>
      </c>
      <c r="B31" s="142" t="s">
        <v>64</v>
      </c>
      <c r="C31" s="178" t="s">
        <v>65</v>
      </c>
      <c r="D31" s="150"/>
      <c r="E31" s="154"/>
      <c r="F31" s="184"/>
      <c r="G31" s="157">
        <f>SUMIF(AE32:AE37,"&lt;&gt;NOR",G32:G37)</f>
        <v>0</v>
      </c>
      <c r="H31" s="157"/>
      <c r="I31" s="157">
        <f>SUM(I32:I37)</f>
        <v>0</v>
      </c>
      <c r="J31" s="157"/>
      <c r="K31" s="157">
        <f>SUM(K32:K37)</f>
        <v>0</v>
      </c>
      <c r="L31" s="157"/>
      <c r="M31" s="157">
        <f>SUM(M32:M37)</f>
        <v>0</v>
      </c>
      <c r="N31" s="151"/>
      <c r="O31" s="151">
        <f>SUM(O32:O37)</f>
        <v>0</v>
      </c>
      <c r="P31" s="151"/>
      <c r="Q31" s="151">
        <f>SUM(Q32:Q37)</f>
        <v>8.5040499999999994</v>
      </c>
      <c r="R31" s="151"/>
      <c r="S31" s="151"/>
      <c r="T31" s="152"/>
      <c r="U31" s="151">
        <f>SUM(U32:U37)</f>
        <v>63.42</v>
      </c>
      <c r="AE31" t="s">
        <v>104</v>
      </c>
    </row>
    <row r="32" spans="1:60" ht="22.5" outlineLevel="1" x14ac:dyDescent="0.2">
      <c r="A32" s="141">
        <v>18</v>
      </c>
      <c r="B32" s="141" t="s">
        <v>146</v>
      </c>
      <c r="C32" s="177" t="s">
        <v>147</v>
      </c>
      <c r="D32" s="147" t="s">
        <v>120</v>
      </c>
      <c r="E32" s="153">
        <v>170.06</v>
      </c>
      <c r="F32" s="183">
        <f t="shared" ref="F32:F37" si="7">H32+J32</f>
        <v>0</v>
      </c>
      <c r="G32" s="155">
        <f t="shared" ref="G32:G37" si="8">ROUND(E32*F32,2)</f>
        <v>0</v>
      </c>
      <c r="H32" s="156"/>
      <c r="I32" s="155">
        <f t="shared" ref="I32:I37" si="9">ROUND(E32*H32,2)</f>
        <v>0</v>
      </c>
      <c r="J32" s="156"/>
      <c r="K32" s="155">
        <f t="shared" ref="K32:K37" si="10">ROUND(E32*J32,2)</f>
        <v>0</v>
      </c>
      <c r="L32" s="155">
        <v>21</v>
      </c>
      <c r="M32" s="155">
        <f t="shared" ref="M32:M37" si="11">G32*(1+L32/100)</f>
        <v>0</v>
      </c>
      <c r="N32" s="148">
        <v>0</v>
      </c>
      <c r="O32" s="148">
        <f t="shared" ref="O32:O37" si="12">ROUND(E32*N32,5)</f>
        <v>0</v>
      </c>
      <c r="P32" s="148">
        <v>1.4999999999999999E-2</v>
      </c>
      <c r="Q32" s="148">
        <f t="shared" ref="Q32:Q37" si="13">ROUND(E32*P32,5)</f>
        <v>2.5508999999999999</v>
      </c>
      <c r="R32" s="148"/>
      <c r="S32" s="148"/>
      <c r="T32" s="149">
        <v>0.09</v>
      </c>
      <c r="U32" s="148">
        <f t="shared" ref="U32:U37" si="14">ROUND(E32*T32,2)</f>
        <v>15.31</v>
      </c>
      <c r="V32" s="140"/>
      <c r="W32" s="140"/>
      <c r="X32" s="140"/>
      <c r="Y32" s="140"/>
      <c r="Z32" s="140"/>
      <c r="AA32" s="140"/>
      <c r="AB32" s="140"/>
      <c r="AC32" s="140"/>
      <c r="AD32" s="140"/>
      <c r="AE32" s="140" t="s">
        <v>108</v>
      </c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ht="22.5" outlineLevel="1" x14ac:dyDescent="0.2">
      <c r="A33" s="141">
        <v>19</v>
      </c>
      <c r="B33" s="141" t="s">
        <v>148</v>
      </c>
      <c r="C33" s="177" t="s">
        <v>149</v>
      </c>
      <c r="D33" s="147" t="s">
        <v>125</v>
      </c>
      <c r="E33" s="153">
        <v>183.16800000000001</v>
      </c>
      <c r="F33" s="183">
        <f t="shared" si="7"/>
        <v>0</v>
      </c>
      <c r="G33" s="155">
        <f t="shared" si="8"/>
        <v>0</v>
      </c>
      <c r="H33" s="156"/>
      <c r="I33" s="155">
        <f t="shared" si="9"/>
        <v>0</v>
      </c>
      <c r="J33" s="156"/>
      <c r="K33" s="155">
        <f t="shared" si="10"/>
        <v>0</v>
      </c>
      <c r="L33" s="155">
        <v>21</v>
      </c>
      <c r="M33" s="155">
        <f t="shared" si="11"/>
        <v>0</v>
      </c>
      <c r="N33" s="148">
        <v>0</v>
      </c>
      <c r="O33" s="148">
        <f t="shared" si="12"/>
        <v>0</v>
      </c>
      <c r="P33" s="148">
        <v>1.4E-2</v>
      </c>
      <c r="Q33" s="148">
        <f t="shared" si="13"/>
        <v>2.5643500000000001</v>
      </c>
      <c r="R33" s="148"/>
      <c r="S33" s="148"/>
      <c r="T33" s="149">
        <v>0.128</v>
      </c>
      <c r="U33" s="148">
        <f t="shared" si="14"/>
        <v>23.45</v>
      </c>
      <c r="V33" s="140"/>
      <c r="W33" s="140"/>
      <c r="X33" s="140"/>
      <c r="Y33" s="140"/>
      <c r="Z33" s="140"/>
      <c r="AA33" s="140"/>
      <c r="AB33" s="140"/>
      <c r="AC33" s="140"/>
      <c r="AD33" s="140"/>
      <c r="AE33" s="140" t="s">
        <v>108</v>
      </c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ht="22.5" outlineLevel="1" x14ac:dyDescent="0.2">
      <c r="A34" s="141">
        <v>20</v>
      </c>
      <c r="B34" s="141" t="s">
        <v>150</v>
      </c>
      <c r="C34" s="177" t="s">
        <v>151</v>
      </c>
      <c r="D34" s="147" t="s">
        <v>125</v>
      </c>
      <c r="E34" s="153">
        <v>57.2</v>
      </c>
      <c r="F34" s="183">
        <f t="shared" si="7"/>
        <v>0</v>
      </c>
      <c r="G34" s="155">
        <f t="shared" si="8"/>
        <v>0</v>
      </c>
      <c r="H34" s="156"/>
      <c r="I34" s="155">
        <f t="shared" si="9"/>
        <v>0</v>
      </c>
      <c r="J34" s="156"/>
      <c r="K34" s="155">
        <f t="shared" si="10"/>
        <v>0</v>
      </c>
      <c r="L34" s="155">
        <v>21</v>
      </c>
      <c r="M34" s="155">
        <f t="shared" si="11"/>
        <v>0</v>
      </c>
      <c r="N34" s="148">
        <v>0</v>
      </c>
      <c r="O34" s="148">
        <f t="shared" si="12"/>
        <v>0</v>
      </c>
      <c r="P34" s="148">
        <v>2.4E-2</v>
      </c>
      <c r="Q34" s="148">
        <f t="shared" si="13"/>
        <v>1.3728</v>
      </c>
      <c r="R34" s="148"/>
      <c r="S34" s="148"/>
      <c r="T34" s="149">
        <v>0.154</v>
      </c>
      <c r="U34" s="148">
        <f t="shared" si="14"/>
        <v>8.81</v>
      </c>
      <c r="V34" s="140"/>
      <c r="W34" s="140"/>
      <c r="X34" s="140"/>
      <c r="Y34" s="140"/>
      <c r="Z34" s="140"/>
      <c r="AA34" s="140"/>
      <c r="AB34" s="140"/>
      <c r="AC34" s="140"/>
      <c r="AD34" s="140"/>
      <c r="AE34" s="140" t="s">
        <v>108</v>
      </c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</row>
    <row r="35" spans="1:60" ht="22.5" outlineLevel="1" x14ac:dyDescent="0.2">
      <c r="A35" s="141">
        <v>21</v>
      </c>
      <c r="B35" s="141" t="s">
        <v>148</v>
      </c>
      <c r="C35" s="177" t="s">
        <v>152</v>
      </c>
      <c r="D35" s="147" t="s">
        <v>125</v>
      </c>
      <c r="E35" s="153">
        <v>71.5</v>
      </c>
      <c r="F35" s="183">
        <f t="shared" si="7"/>
        <v>0</v>
      </c>
      <c r="G35" s="155">
        <f t="shared" si="8"/>
        <v>0</v>
      </c>
      <c r="H35" s="156"/>
      <c r="I35" s="155">
        <f t="shared" si="9"/>
        <v>0</v>
      </c>
      <c r="J35" s="156"/>
      <c r="K35" s="155">
        <f t="shared" si="10"/>
        <v>0</v>
      </c>
      <c r="L35" s="155">
        <v>21</v>
      </c>
      <c r="M35" s="155">
        <f t="shared" si="11"/>
        <v>0</v>
      </c>
      <c r="N35" s="148">
        <v>0</v>
      </c>
      <c r="O35" s="148">
        <f t="shared" si="12"/>
        <v>0</v>
      </c>
      <c r="P35" s="148">
        <v>1.4E-2</v>
      </c>
      <c r="Q35" s="148">
        <f t="shared" si="13"/>
        <v>1.0009999999999999</v>
      </c>
      <c r="R35" s="148"/>
      <c r="S35" s="148"/>
      <c r="T35" s="149">
        <v>0.128</v>
      </c>
      <c r="U35" s="148">
        <f t="shared" si="14"/>
        <v>9.15</v>
      </c>
      <c r="V35" s="140"/>
      <c r="W35" s="140"/>
      <c r="X35" s="140"/>
      <c r="Y35" s="140"/>
      <c r="Z35" s="140"/>
      <c r="AA35" s="140"/>
      <c r="AB35" s="140"/>
      <c r="AC35" s="140"/>
      <c r="AD35" s="140"/>
      <c r="AE35" s="140" t="s">
        <v>108</v>
      </c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ht="22.5" outlineLevel="1" x14ac:dyDescent="0.2">
      <c r="A36" s="141">
        <v>22</v>
      </c>
      <c r="B36" s="141" t="s">
        <v>148</v>
      </c>
      <c r="C36" s="177" t="s">
        <v>153</v>
      </c>
      <c r="D36" s="147" t="s">
        <v>125</v>
      </c>
      <c r="E36" s="153">
        <v>14</v>
      </c>
      <c r="F36" s="183">
        <f t="shared" si="7"/>
        <v>0</v>
      </c>
      <c r="G36" s="155">
        <f t="shared" si="8"/>
        <v>0</v>
      </c>
      <c r="H36" s="156"/>
      <c r="I36" s="155">
        <f t="shared" si="9"/>
        <v>0</v>
      </c>
      <c r="J36" s="156"/>
      <c r="K36" s="155">
        <f t="shared" si="10"/>
        <v>0</v>
      </c>
      <c r="L36" s="155">
        <v>21</v>
      </c>
      <c r="M36" s="155">
        <f t="shared" si="11"/>
        <v>0</v>
      </c>
      <c r="N36" s="148">
        <v>0</v>
      </c>
      <c r="O36" s="148">
        <f t="shared" si="12"/>
        <v>0</v>
      </c>
      <c r="P36" s="148">
        <v>1.4E-2</v>
      </c>
      <c r="Q36" s="148">
        <f t="shared" si="13"/>
        <v>0.19600000000000001</v>
      </c>
      <c r="R36" s="148"/>
      <c r="S36" s="148"/>
      <c r="T36" s="149">
        <v>0.128</v>
      </c>
      <c r="U36" s="148">
        <f t="shared" si="14"/>
        <v>1.79</v>
      </c>
      <c r="V36" s="140"/>
      <c r="W36" s="140"/>
      <c r="X36" s="140"/>
      <c r="Y36" s="140"/>
      <c r="Z36" s="140"/>
      <c r="AA36" s="140"/>
      <c r="AB36" s="140"/>
      <c r="AC36" s="140"/>
      <c r="AD36" s="140"/>
      <c r="AE36" s="140" t="s">
        <v>108</v>
      </c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</row>
    <row r="37" spans="1:60" ht="22.5" outlineLevel="1" x14ac:dyDescent="0.2">
      <c r="A37" s="141">
        <v>23</v>
      </c>
      <c r="B37" s="141" t="s">
        <v>154</v>
      </c>
      <c r="C37" s="177" t="s">
        <v>155</v>
      </c>
      <c r="D37" s="147" t="s">
        <v>120</v>
      </c>
      <c r="E37" s="153">
        <v>27.3</v>
      </c>
      <c r="F37" s="183">
        <f t="shared" si="7"/>
        <v>0</v>
      </c>
      <c r="G37" s="155">
        <f t="shared" si="8"/>
        <v>0</v>
      </c>
      <c r="H37" s="156"/>
      <c r="I37" s="155">
        <f t="shared" si="9"/>
        <v>0</v>
      </c>
      <c r="J37" s="156"/>
      <c r="K37" s="155">
        <f t="shared" si="10"/>
        <v>0</v>
      </c>
      <c r="L37" s="155">
        <v>21</v>
      </c>
      <c r="M37" s="155">
        <f t="shared" si="11"/>
        <v>0</v>
      </c>
      <c r="N37" s="148">
        <v>0</v>
      </c>
      <c r="O37" s="148">
        <f t="shared" si="12"/>
        <v>0</v>
      </c>
      <c r="P37" s="148">
        <v>0.03</v>
      </c>
      <c r="Q37" s="148">
        <f t="shared" si="13"/>
        <v>0.81899999999999995</v>
      </c>
      <c r="R37" s="148"/>
      <c r="S37" s="148"/>
      <c r="T37" s="149">
        <v>0.18</v>
      </c>
      <c r="U37" s="148">
        <f t="shared" si="14"/>
        <v>4.91</v>
      </c>
      <c r="V37" s="140"/>
      <c r="W37" s="140"/>
      <c r="X37" s="140"/>
      <c r="Y37" s="140"/>
      <c r="Z37" s="140"/>
      <c r="AA37" s="140"/>
      <c r="AB37" s="140"/>
      <c r="AC37" s="140"/>
      <c r="AD37" s="140"/>
      <c r="AE37" s="140" t="s">
        <v>108</v>
      </c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x14ac:dyDescent="0.2">
      <c r="A38" s="142" t="s">
        <v>103</v>
      </c>
      <c r="B38" s="142" t="s">
        <v>66</v>
      </c>
      <c r="C38" s="178" t="s">
        <v>67</v>
      </c>
      <c r="D38" s="150"/>
      <c r="E38" s="154"/>
      <c r="F38" s="184"/>
      <c r="G38" s="157">
        <f>SUMIF(AE39:AE45,"&lt;&gt;NOR",G39:G45)</f>
        <v>0</v>
      </c>
      <c r="H38" s="157"/>
      <c r="I38" s="157">
        <f>SUM(I39:I45)</f>
        <v>0</v>
      </c>
      <c r="J38" s="157"/>
      <c r="K38" s="157">
        <f>SUM(K39:K45)</f>
        <v>0</v>
      </c>
      <c r="L38" s="157"/>
      <c r="M38" s="157">
        <f>SUM(M39:M45)</f>
        <v>0</v>
      </c>
      <c r="N38" s="151"/>
      <c r="O38" s="151">
        <f>SUM(O39:O45)</f>
        <v>0</v>
      </c>
      <c r="P38" s="151"/>
      <c r="Q38" s="151">
        <f>SUM(Q39:Q45)</f>
        <v>0.14063000000000001</v>
      </c>
      <c r="R38" s="151"/>
      <c r="S38" s="151"/>
      <c r="T38" s="152"/>
      <c r="U38" s="151">
        <f>SUM(U39:U45)</f>
        <v>3.79</v>
      </c>
      <c r="AE38" t="s">
        <v>104</v>
      </c>
    </row>
    <row r="39" spans="1:60" outlineLevel="1" x14ac:dyDescent="0.2">
      <c r="A39" s="141">
        <v>24</v>
      </c>
      <c r="B39" s="141" t="s">
        <v>156</v>
      </c>
      <c r="C39" s="177" t="s">
        <v>157</v>
      </c>
      <c r="D39" s="147" t="s">
        <v>125</v>
      </c>
      <c r="E39" s="153">
        <v>14.9</v>
      </c>
      <c r="F39" s="183">
        <f t="shared" ref="F39:F45" si="15">H39+J39</f>
        <v>0</v>
      </c>
      <c r="G39" s="155">
        <f t="shared" ref="G39:G45" si="16">ROUND(E39*F39,2)</f>
        <v>0</v>
      </c>
      <c r="H39" s="156"/>
      <c r="I39" s="155">
        <f t="shared" ref="I39:I45" si="17">ROUND(E39*H39,2)</f>
        <v>0</v>
      </c>
      <c r="J39" s="156"/>
      <c r="K39" s="155">
        <f t="shared" ref="K39:K45" si="18">ROUND(E39*J39,2)</f>
        <v>0</v>
      </c>
      <c r="L39" s="155">
        <v>21</v>
      </c>
      <c r="M39" s="155">
        <f t="shared" ref="M39:M45" si="19">G39*(1+L39/100)</f>
        <v>0</v>
      </c>
      <c r="N39" s="148">
        <v>0</v>
      </c>
      <c r="O39" s="148">
        <f t="shared" ref="O39:O45" si="20">ROUND(E39*N39,5)</f>
        <v>0</v>
      </c>
      <c r="P39" s="148">
        <v>3.3600000000000001E-3</v>
      </c>
      <c r="Q39" s="148">
        <f t="shared" ref="Q39:Q45" si="21">ROUND(E39*P39,5)</f>
        <v>5.006E-2</v>
      </c>
      <c r="R39" s="148"/>
      <c r="S39" s="148"/>
      <c r="T39" s="149">
        <v>6.9000000000000006E-2</v>
      </c>
      <c r="U39" s="148">
        <f t="shared" ref="U39:U45" si="22">ROUND(E39*T39,2)</f>
        <v>1.03</v>
      </c>
      <c r="V39" s="140"/>
      <c r="W39" s="140"/>
      <c r="X39" s="140"/>
      <c r="Y39" s="140"/>
      <c r="Z39" s="140"/>
      <c r="AA39" s="140"/>
      <c r="AB39" s="140"/>
      <c r="AC39" s="140"/>
      <c r="AD39" s="140"/>
      <c r="AE39" s="140" t="s">
        <v>108</v>
      </c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</row>
    <row r="40" spans="1:60" outlineLevel="1" x14ac:dyDescent="0.2">
      <c r="A40" s="141">
        <v>25</v>
      </c>
      <c r="B40" s="141" t="s">
        <v>158</v>
      </c>
      <c r="C40" s="177" t="s">
        <v>159</v>
      </c>
      <c r="D40" s="147" t="s">
        <v>128</v>
      </c>
      <c r="E40" s="153">
        <v>2</v>
      </c>
      <c r="F40" s="183">
        <f t="shared" si="15"/>
        <v>0</v>
      </c>
      <c r="G40" s="155">
        <f t="shared" si="16"/>
        <v>0</v>
      </c>
      <c r="H40" s="156"/>
      <c r="I40" s="155">
        <f t="shared" si="17"/>
        <v>0</v>
      </c>
      <c r="J40" s="156"/>
      <c r="K40" s="155">
        <f t="shared" si="18"/>
        <v>0</v>
      </c>
      <c r="L40" s="155">
        <v>21</v>
      </c>
      <c r="M40" s="155">
        <f t="shared" si="19"/>
        <v>0</v>
      </c>
      <c r="N40" s="148">
        <v>0</v>
      </c>
      <c r="O40" s="148">
        <f t="shared" si="20"/>
        <v>0</v>
      </c>
      <c r="P40" s="148">
        <v>1.15E-3</v>
      </c>
      <c r="Q40" s="148">
        <f t="shared" si="21"/>
        <v>2.3E-3</v>
      </c>
      <c r="R40" s="148"/>
      <c r="S40" s="148"/>
      <c r="T40" s="149">
        <v>9.1999999999999998E-2</v>
      </c>
      <c r="U40" s="148">
        <f t="shared" si="22"/>
        <v>0.18</v>
      </c>
      <c r="V40" s="140"/>
      <c r="W40" s="140"/>
      <c r="X40" s="140"/>
      <c r="Y40" s="140"/>
      <c r="Z40" s="140"/>
      <c r="AA40" s="140"/>
      <c r="AB40" s="140"/>
      <c r="AC40" s="140"/>
      <c r="AD40" s="140"/>
      <c r="AE40" s="140" t="s">
        <v>108</v>
      </c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</row>
    <row r="41" spans="1:60" outlineLevel="1" x14ac:dyDescent="0.2">
      <c r="A41" s="141">
        <v>26</v>
      </c>
      <c r="B41" s="141" t="s">
        <v>160</v>
      </c>
      <c r="C41" s="177" t="s">
        <v>161</v>
      </c>
      <c r="D41" s="147" t="s">
        <v>128</v>
      </c>
      <c r="E41" s="153">
        <v>2</v>
      </c>
      <c r="F41" s="183">
        <f t="shared" si="15"/>
        <v>0</v>
      </c>
      <c r="G41" s="155">
        <f t="shared" si="16"/>
        <v>0</v>
      </c>
      <c r="H41" s="156"/>
      <c r="I41" s="155">
        <f t="shared" si="17"/>
        <v>0</v>
      </c>
      <c r="J41" s="156"/>
      <c r="K41" s="155">
        <f t="shared" si="18"/>
        <v>0</v>
      </c>
      <c r="L41" s="155">
        <v>21</v>
      </c>
      <c r="M41" s="155">
        <f t="shared" si="19"/>
        <v>0</v>
      </c>
      <c r="N41" s="148">
        <v>0</v>
      </c>
      <c r="O41" s="148">
        <f t="shared" si="20"/>
        <v>0</v>
      </c>
      <c r="P41" s="148">
        <v>2.9299999999999999E-3</v>
      </c>
      <c r="Q41" s="148">
        <f t="shared" si="21"/>
        <v>5.8599999999999998E-3</v>
      </c>
      <c r="R41" s="148"/>
      <c r="S41" s="148"/>
      <c r="T41" s="149">
        <v>0.1265</v>
      </c>
      <c r="U41" s="148">
        <f t="shared" si="22"/>
        <v>0.25</v>
      </c>
      <c r="V41" s="140"/>
      <c r="W41" s="140"/>
      <c r="X41" s="140"/>
      <c r="Y41" s="140"/>
      <c r="Z41" s="140"/>
      <c r="AA41" s="140"/>
      <c r="AB41" s="140"/>
      <c r="AC41" s="140"/>
      <c r="AD41" s="140"/>
      <c r="AE41" s="140" t="s">
        <v>108</v>
      </c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</row>
    <row r="42" spans="1:60" outlineLevel="1" x14ac:dyDescent="0.2">
      <c r="A42" s="141">
        <v>27</v>
      </c>
      <c r="B42" s="141" t="s">
        <v>162</v>
      </c>
      <c r="C42" s="177" t="s">
        <v>163</v>
      </c>
      <c r="D42" s="147" t="s">
        <v>125</v>
      </c>
      <c r="E42" s="153">
        <v>7</v>
      </c>
      <c r="F42" s="183">
        <f t="shared" si="15"/>
        <v>0</v>
      </c>
      <c r="G42" s="155">
        <f t="shared" si="16"/>
        <v>0</v>
      </c>
      <c r="H42" s="156"/>
      <c r="I42" s="155">
        <f t="shared" si="17"/>
        <v>0</v>
      </c>
      <c r="J42" s="156"/>
      <c r="K42" s="155">
        <f t="shared" si="18"/>
        <v>0</v>
      </c>
      <c r="L42" s="155">
        <v>21</v>
      </c>
      <c r="M42" s="155">
        <f t="shared" si="19"/>
        <v>0</v>
      </c>
      <c r="N42" s="148">
        <v>0</v>
      </c>
      <c r="O42" s="148">
        <f t="shared" si="20"/>
        <v>0</v>
      </c>
      <c r="P42" s="148">
        <v>2.8500000000000001E-3</v>
      </c>
      <c r="Q42" s="148">
        <f t="shared" si="21"/>
        <v>1.9949999999999999E-2</v>
      </c>
      <c r="R42" s="148"/>
      <c r="S42" s="148"/>
      <c r="T42" s="149">
        <v>6.9000000000000006E-2</v>
      </c>
      <c r="U42" s="148">
        <f t="shared" si="22"/>
        <v>0.48</v>
      </c>
      <c r="V42" s="140"/>
      <c r="W42" s="140"/>
      <c r="X42" s="140"/>
      <c r="Y42" s="140"/>
      <c r="Z42" s="140"/>
      <c r="AA42" s="140"/>
      <c r="AB42" s="140"/>
      <c r="AC42" s="140"/>
      <c r="AD42" s="140"/>
      <c r="AE42" s="140" t="s">
        <v>108</v>
      </c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</row>
    <row r="43" spans="1:60" ht="22.5" outlineLevel="1" x14ac:dyDescent="0.2">
      <c r="A43" s="141">
        <v>28</v>
      </c>
      <c r="B43" s="141" t="s">
        <v>164</v>
      </c>
      <c r="C43" s="177" t="s">
        <v>165</v>
      </c>
      <c r="D43" s="147" t="s">
        <v>125</v>
      </c>
      <c r="E43" s="153">
        <v>11.448</v>
      </c>
      <c r="F43" s="183">
        <f t="shared" si="15"/>
        <v>0</v>
      </c>
      <c r="G43" s="155">
        <f t="shared" si="16"/>
        <v>0</v>
      </c>
      <c r="H43" s="156"/>
      <c r="I43" s="155">
        <f t="shared" si="17"/>
        <v>0</v>
      </c>
      <c r="J43" s="156"/>
      <c r="K43" s="155">
        <f t="shared" si="18"/>
        <v>0</v>
      </c>
      <c r="L43" s="155">
        <v>21</v>
      </c>
      <c r="M43" s="155">
        <f t="shared" si="19"/>
        <v>0</v>
      </c>
      <c r="N43" s="148">
        <v>0</v>
      </c>
      <c r="O43" s="148">
        <f t="shared" si="20"/>
        <v>0</v>
      </c>
      <c r="P43" s="148">
        <v>2.98E-3</v>
      </c>
      <c r="Q43" s="148">
        <f t="shared" si="21"/>
        <v>3.4119999999999998E-2</v>
      </c>
      <c r="R43" s="148"/>
      <c r="S43" s="148"/>
      <c r="T43" s="149">
        <v>5.7500000000000002E-2</v>
      </c>
      <c r="U43" s="148">
        <f t="shared" si="22"/>
        <v>0.66</v>
      </c>
      <c r="V43" s="140"/>
      <c r="W43" s="140"/>
      <c r="X43" s="140"/>
      <c r="Y43" s="140"/>
      <c r="Z43" s="140"/>
      <c r="AA43" s="140"/>
      <c r="AB43" s="140"/>
      <c r="AC43" s="140"/>
      <c r="AD43" s="140"/>
      <c r="AE43" s="140" t="s">
        <v>108</v>
      </c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</row>
    <row r="44" spans="1:60" outlineLevel="1" x14ac:dyDescent="0.2">
      <c r="A44" s="141">
        <v>29</v>
      </c>
      <c r="B44" s="141" t="s">
        <v>166</v>
      </c>
      <c r="C44" s="177" t="s">
        <v>167</v>
      </c>
      <c r="D44" s="147" t="s">
        <v>128</v>
      </c>
      <c r="E44" s="153">
        <v>16</v>
      </c>
      <c r="F44" s="183">
        <f t="shared" si="15"/>
        <v>0</v>
      </c>
      <c r="G44" s="155">
        <f t="shared" si="16"/>
        <v>0</v>
      </c>
      <c r="H44" s="156"/>
      <c r="I44" s="155">
        <f t="shared" si="17"/>
        <v>0</v>
      </c>
      <c r="J44" s="156"/>
      <c r="K44" s="155">
        <f t="shared" si="18"/>
        <v>0</v>
      </c>
      <c r="L44" s="155">
        <v>21</v>
      </c>
      <c r="M44" s="155">
        <f t="shared" si="19"/>
        <v>0</v>
      </c>
      <c r="N44" s="148">
        <v>0</v>
      </c>
      <c r="O44" s="148">
        <f t="shared" si="20"/>
        <v>0</v>
      </c>
      <c r="P44" s="148">
        <v>9.6000000000000002E-4</v>
      </c>
      <c r="Q44" s="148">
        <f t="shared" si="21"/>
        <v>1.536E-2</v>
      </c>
      <c r="R44" s="148"/>
      <c r="S44" s="148"/>
      <c r="T44" s="149">
        <v>5.7500000000000002E-2</v>
      </c>
      <c r="U44" s="148">
        <f t="shared" si="22"/>
        <v>0.92</v>
      </c>
      <c r="V44" s="140"/>
      <c r="W44" s="140"/>
      <c r="X44" s="140"/>
      <c r="Y44" s="140"/>
      <c r="Z44" s="140"/>
      <c r="AA44" s="140"/>
      <c r="AB44" s="140"/>
      <c r="AC44" s="140"/>
      <c r="AD44" s="140"/>
      <c r="AE44" s="140" t="s">
        <v>108</v>
      </c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outlineLevel="1" x14ac:dyDescent="0.2">
      <c r="A45" s="141">
        <v>30</v>
      </c>
      <c r="B45" s="141" t="s">
        <v>168</v>
      </c>
      <c r="C45" s="177" t="s">
        <v>169</v>
      </c>
      <c r="D45" s="147" t="s">
        <v>120</v>
      </c>
      <c r="E45" s="153">
        <v>1.8</v>
      </c>
      <c r="F45" s="183">
        <f t="shared" si="15"/>
        <v>0</v>
      </c>
      <c r="G45" s="155">
        <f t="shared" si="16"/>
        <v>0</v>
      </c>
      <c r="H45" s="156"/>
      <c r="I45" s="155">
        <f t="shared" si="17"/>
        <v>0</v>
      </c>
      <c r="J45" s="156"/>
      <c r="K45" s="155">
        <f t="shared" si="18"/>
        <v>0</v>
      </c>
      <c r="L45" s="155">
        <v>21</v>
      </c>
      <c r="M45" s="155">
        <f t="shared" si="19"/>
        <v>0</v>
      </c>
      <c r="N45" s="148">
        <v>0</v>
      </c>
      <c r="O45" s="148">
        <f t="shared" si="20"/>
        <v>0</v>
      </c>
      <c r="P45" s="148">
        <v>7.2100000000000003E-3</v>
      </c>
      <c r="Q45" s="148">
        <f t="shared" si="21"/>
        <v>1.298E-2</v>
      </c>
      <c r="R45" s="148"/>
      <c r="S45" s="148"/>
      <c r="T45" s="149">
        <v>0.14949999999999999</v>
      </c>
      <c r="U45" s="148">
        <f t="shared" si="22"/>
        <v>0.27</v>
      </c>
      <c r="V45" s="140"/>
      <c r="W45" s="140"/>
      <c r="X45" s="140"/>
      <c r="Y45" s="140"/>
      <c r="Z45" s="140"/>
      <c r="AA45" s="140"/>
      <c r="AB45" s="140"/>
      <c r="AC45" s="140"/>
      <c r="AD45" s="140"/>
      <c r="AE45" s="140" t="s">
        <v>108</v>
      </c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</row>
    <row r="46" spans="1:60" x14ac:dyDescent="0.2">
      <c r="A46" s="142" t="s">
        <v>103</v>
      </c>
      <c r="B46" s="142" t="s">
        <v>68</v>
      </c>
      <c r="C46" s="178" t="s">
        <v>69</v>
      </c>
      <c r="D46" s="150"/>
      <c r="E46" s="154"/>
      <c r="F46" s="184"/>
      <c r="G46" s="157">
        <f>SUMIF(AE47:AE49,"&lt;&gt;NOR",G47:G49)</f>
        <v>0</v>
      </c>
      <c r="H46" s="157"/>
      <c r="I46" s="157">
        <f>SUM(I47:I49)</f>
        <v>0</v>
      </c>
      <c r="J46" s="157"/>
      <c r="K46" s="157">
        <f>SUM(K47:K49)</f>
        <v>0</v>
      </c>
      <c r="L46" s="157"/>
      <c r="M46" s="157">
        <f>SUM(M47:M49)</f>
        <v>0</v>
      </c>
      <c r="N46" s="151"/>
      <c r="O46" s="151">
        <f>SUM(O47:O49)</f>
        <v>0</v>
      </c>
      <c r="P46" s="151"/>
      <c r="Q46" s="151">
        <f>SUM(Q47:Q49)</f>
        <v>0.79214999999999991</v>
      </c>
      <c r="R46" s="151"/>
      <c r="S46" s="151"/>
      <c r="T46" s="152"/>
      <c r="U46" s="151">
        <f>SUM(U47:U49)</f>
        <v>13.74</v>
      </c>
      <c r="AE46" t="s">
        <v>104</v>
      </c>
    </row>
    <row r="47" spans="1:60" ht="22.5" outlineLevel="1" x14ac:dyDescent="0.2">
      <c r="A47" s="141">
        <v>31</v>
      </c>
      <c r="B47" s="141" t="s">
        <v>170</v>
      </c>
      <c r="C47" s="177" t="s">
        <v>171</v>
      </c>
      <c r="D47" s="147" t="s">
        <v>120</v>
      </c>
      <c r="E47" s="153">
        <v>23.401</v>
      </c>
      <c r="F47" s="183">
        <f>H47+J47</f>
        <v>0</v>
      </c>
      <c r="G47" s="155">
        <f>ROUND(E47*F47,2)</f>
        <v>0</v>
      </c>
      <c r="H47" s="156"/>
      <c r="I47" s="155">
        <f>ROUND(E47*H47,2)</f>
        <v>0</v>
      </c>
      <c r="J47" s="156"/>
      <c r="K47" s="155">
        <f>ROUND(E47*J47,2)</f>
        <v>0</v>
      </c>
      <c r="L47" s="155">
        <v>21</v>
      </c>
      <c r="M47" s="155">
        <f>G47*(1+L47/100)</f>
        <v>0</v>
      </c>
      <c r="N47" s="148">
        <v>0</v>
      </c>
      <c r="O47" s="148">
        <f>ROUND(E47*N47,5)</f>
        <v>0</v>
      </c>
      <c r="P47" s="148">
        <v>1.098E-2</v>
      </c>
      <c r="Q47" s="148">
        <f>ROUND(E47*P47,5)</f>
        <v>0.25694</v>
      </c>
      <c r="R47" s="148"/>
      <c r="S47" s="148"/>
      <c r="T47" s="149">
        <v>0.44</v>
      </c>
      <c r="U47" s="148">
        <f>ROUND(E47*T47,2)</f>
        <v>10.3</v>
      </c>
      <c r="V47" s="140"/>
      <c r="W47" s="140"/>
      <c r="X47" s="140"/>
      <c r="Y47" s="140"/>
      <c r="Z47" s="140"/>
      <c r="AA47" s="140"/>
      <c r="AB47" s="140"/>
      <c r="AC47" s="140"/>
      <c r="AD47" s="140"/>
      <c r="AE47" s="140" t="s">
        <v>108</v>
      </c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</row>
    <row r="48" spans="1:60" ht="22.5" outlineLevel="1" x14ac:dyDescent="0.2">
      <c r="A48" s="141">
        <v>32</v>
      </c>
      <c r="B48" s="141" t="s">
        <v>172</v>
      </c>
      <c r="C48" s="177" t="s">
        <v>173</v>
      </c>
      <c r="D48" s="147" t="s">
        <v>120</v>
      </c>
      <c r="E48" s="153">
        <v>23.401</v>
      </c>
      <c r="F48" s="183">
        <f>H48+J48</f>
        <v>0</v>
      </c>
      <c r="G48" s="155">
        <f>ROUND(E48*F48,2)</f>
        <v>0</v>
      </c>
      <c r="H48" s="156"/>
      <c r="I48" s="155">
        <f>ROUND(E48*H48,2)</f>
        <v>0</v>
      </c>
      <c r="J48" s="156"/>
      <c r="K48" s="155">
        <f>ROUND(E48*J48,2)</f>
        <v>0</v>
      </c>
      <c r="L48" s="155">
        <v>21</v>
      </c>
      <c r="M48" s="155">
        <f>G48*(1+L48/100)</f>
        <v>0</v>
      </c>
      <c r="N48" s="148">
        <v>0</v>
      </c>
      <c r="O48" s="148">
        <f>ROUND(E48*N48,5)</f>
        <v>0</v>
      </c>
      <c r="P48" s="148">
        <v>8.0000000000000002E-3</v>
      </c>
      <c r="Q48" s="148">
        <f>ROUND(E48*P48,5)</f>
        <v>0.18720999999999999</v>
      </c>
      <c r="R48" s="148"/>
      <c r="S48" s="148"/>
      <c r="T48" s="149">
        <v>6.6000000000000003E-2</v>
      </c>
      <c r="U48" s="148">
        <f>ROUND(E48*T48,2)</f>
        <v>1.54</v>
      </c>
      <c r="V48" s="140"/>
      <c r="W48" s="140"/>
      <c r="X48" s="140"/>
      <c r="Y48" s="140"/>
      <c r="Z48" s="140"/>
      <c r="AA48" s="140"/>
      <c r="AB48" s="140"/>
      <c r="AC48" s="140"/>
      <c r="AD48" s="140"/>
      <c r="AE48" s="140" t="s">
        <v>108</v>
      </c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 outlineLevel="1" x14ac:dyDescent="0.2">
      <c r="A49" s="141">
        <v>33</v>
      </c>
      <c r="B49" s="141" t="s">
        <v>174</v>
      </c>
      <c r="C49" s="177" t="s">
        <v>175</v>
      </c>
      <c r="D49" s="147" t="s">
        <v>128</v>
      </c>
      <c r="E49" s="153">
        <v>2</v>
      </c>
      <c r="F49" s="183">
        <f>H49+J49</f>
        <v>0</v>
      </c>
      <c r="G49" s="155">
        <f>ROUND(E49*F49,2)</f>
        <v>0</v>
      </c>
      <c r="H49" s="156"/>
      <c r="I49" s="155">
        <f>ROUND(E49*H49,2)</f>
        <v>0</v>
      </c>
      <c r="J49" s="156"/>
      <c r="K49" s="155">
        <f>ROUND(E49*J49,2)</f>
        <v>0</v>
      </c>
      <c r="L49" s="155">
        <v>21</v>
      </c>
      <c r="M49" s="155">
        <f>G49*(1+L49/100)</f>
        <v>0</v>
      </c>
      <c r="N49" s="148">
        <v>0</v>
      </c>
      <c r="O49" s="148">
        <f>ROUND(E49*N49,5)</f>
        <v>0</v>
      </c>
      <c r="P49" s="148">
        <v>0.17399999999999999</v>
      </c>
      <c r="Q49" s="148">
        <f>ROUND(E49*P49,5)</f>
        <v>0.34799999999999998</v>
      </c>
      <c r="R49" s="148"/>
      <c r="S49" s="148"/>
      <c r="T49" s="149">
        <v>0.95</v>
      </c>
      <c r="U49" s="148">
        <f>ROUND(E49*T49,2)</f>
        <v>1.9</v>
      </c>
      <c r="V49" s="140"/>
      <c r="W49" s="140"/>
      <c r="X49" s="140"/>
      <c r="Y49" s="140"/>
      <c r="Z49" s="140"/>
      <c r="AA49" s="140"/>
      <c r="AB49" s="140"/>
      <c r="AC49" s="140"/>
      <c r="AD49" s="140"/>
      <c r="AE49" s="140" t="s">
        <v>108</v>
      </c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</row>
    <row r="50" spans="1:60" x14ac:dyDescent="0.2">
      <c r="A50" s="142" t="s">
        <v>103</v>
      </c>
      <c r="B50" s="142" t="s">
        <v>70</v>
      </c>
      <c r="C50" s="178" t="s">
        <v>71</v>
      </c>
      <c r="D50" s="150"/>
      <c r="E50" s="154"/>
      <c r="F50" s="184"/>
      <c r="G50" s="157">
        <f>SUMIF(AE51:AE53,"&lt;&gt;NOR",G51:G53)</f>
        <v>0</v>
      </c>
      <c r="H50" s="157"/>
      <c r="I50" s="157">
        <f>SUM(I51:I53)</f>
        <v>0</v>
      </c>
      <c r="J50" s="157"/>
      <c r="K50" s="157">
        <f>SUM(K51:K53)</f>
        <v>0</v>
      </c>
      <c r="L50" s="157"/>
      <c r="M50" s="157">
        <f>SUM(M51:M53)</f>
        <v>0</v>
      </c>
      <c r="N50" s="151"/>
      <c r="O50" s="151">
        <f>SUM(O51:O53)</f>
        <v>3.5999999999999999E-3</v>
      </c>
      <c r="P50" s="151"/>
      <c r="Q50" s="151">
        <f>SUM(Q51:Q53)</f>
        <v>1.2874000000000001</v>
      </c>
      <c r="R50" s="151"/>
      <c r="S50" s="151"/>
      <c r="T50" s="152"/>
      <c r="U50" s="151">
        <f>SUM(U51:U53)</f>
        <v>48.22</v>
      </c>
      <c r="AE50" t="s">
        <v>104</v>
      </c>
    </row>
    <row r="51" spans="1:60" ht="22.5" outlineLevel="1" x14ac:dyDescent="0.2">
      <c r="A51" s="141">
        <v>34</v>
      </c>
      <c r="B51" s="141" t="s">
        <v>176</v>
      </c>
      <c r="C51" s="177" t="s">
        <v>177</v>
      </c>
      <c r="D51" s="147" t="s">
        <v>120</v>
      </c>
      <c r="E51" s="153">
        <v>170.06</v>
      </c>
      <c r="F51" s="183">
        <f>H51+J51</f>
        <v>0</v>
      </c>
      <c r="G51" s="155">
        <f>ROUND(E51*F51,2)</f>
        <v>0</v>
      </c>
      <c r="H51" s="156"/>
      <c r="I51" s="155">
        <f>ROUND(E51*H51,2)</f>
        <v>0</v>
      </c>
      <c r="J51" s="156"/>
      <c r="K51" s="155">
        <f>ROUND(E51*J51,2)</f>
        <v>0</v>
      </c>
      <c r="L51" s="155">
        <v>21</v>
      </c>
      <c r="M51" s="155">
        <f>G51*(1+L51/100)</f>
        <v>0</v>
      </c>
      <c r="N51" s="148">
        <v>0</v>
      </c>
      <c r="O51" s="148">
        <f>ROUND(E51*N51,5)</f>
        <v>0</v>
      </c>
      <c r="P51" s="148">
        <v>7.0000000000000001E-3</v>
      </c>
      <c r="Q51" s="148">
        <f>ROUND(E51*P51,5)</f>
        <v>1.19042</v>
      </c>
      <c r="R51" s="148"/>
      <c r="S51" s="148"/>
      <c r="T51" s="149">
        <v>0.23799999999999999</v>
      </c>
      <c r="U51" s="148">
        <f>ROUND(E51*T51,2)</f>
        <v>40.47</v>
      </c>
      <c r="V51" s="140"/>
      <c r="W51" s="140"/>
      <c r="X51" s="140"/>
      <c r="Y51" s="140"/>
      <c r="Z51" s="140"/>
      <c r="AA51" s="140"/>
      <c r="AB51" s="140"/>
      <c r="AC51" s="140"/>
      <c r="AD51" s="140"/>
      <c r="AE51" s="140" t="s">
        <v>108</v>
      </c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</row>
    <row r="52" spans="1:60" ht="22.5" outlineLevel="1" x14ac:dyDescent="0.2">
      <c r="A52" s="141">
        <v>35</v>
      </c>
      <c r="B52" s="141" t="s">
        <v>178</v>
      </c>
      <c r="C52" s="177" t="s">
        <v>179</v>
      </c>
      <c r="D52" s="147" t="s">
        <v>180</v>
      </c>
      <c r="E52" s="153">
        <v>60</v>
      </c>
      <c r="F52" s="183">
        <f>H52+J52</f>
        <v>0</v>
      </c>
      <c r="G52" s="155">
        <f>ROUND(E52*F52,2)</f>
        <v>0</v>
      </c>
      <c r="H52" s="156"/>
      <c r="I52" s="155">
        <f>ROUND(E52*H52,2)</f>
        <v>0</v>
      </c>
      <c r="J52" s="156"/>
      <c r="K52" s="155">
        <f>ROUND(E52*J52,2)</f>
        <v>0</v>
      </c>
      <c r="L52" s="155">
        <v>21</v>
      </c>
      <c r="M52" s="155">
        <f>G52*(1+L52/100)</f>
        <v>0</v>
      </c>
      <c r="N52" s="148">
        <v>6.0000000000000002E-5</v>
      </c>
      <c r="O52" s="148">
        <f>ROUND(E52*N52,5)</f>
        <v>3.5999999999999999E-3</v>
      </c>
      <c r="P52" s="148">
        <v>1E-3</v>
      </c>
      <c r="Q52" s="148">
        <f>ROUND(E52*P52,5)</f>
        <v>0.06</v>
      </c>
      <c r="R52" s="148"/>
      <c r="S52" s="148"/>
      <c r="T52" s="149">
        <v>9.7000000000000003E-2</v>
      </c>
      <c r="U52" s="148">
        <f>ROUND(E52*T52,2)</f>
        <v>5.82</v>
      </c>
      <c r="V52" s="140"/>
      <c r="W52" s="140"/>
      <c r="X52" s="140"/>
      <c r="Y52" s="140"/>
      <c r="Z52" s="140"/>
      <c r="AA52" s="140"/>
      <c r="AB52" s="140"/>
      <c r="AC52" s="140"/>
      <c r="AD52" s="140"/>
      <c r="AE52" s="140" t="s">
        <v>108</v>
      </c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</row>
    <row r="53" spans="1:60" ht="22.5" outlineLevel="1" x14ac:dyDescent="0.2">
      <c r="A53" s="141">
        <v>36</v>
      </c>
      <c r="B53" s="141" t="s">
        <v>181</v>
      </c>
      <c r="C53" s="177" t="s">
        <v>182</v>
      </c>
      <c r="D53" s="147" t="s">
        <v>120</v>
      </c>
      <c r="E53" s="153">
        <v>2.1749999999999998</v>
      </c>
      <c r="F53" s="183">
        <f>H53+J53</f>
        <v>0</v>
      </c>
      <c r="G53" s="155">
        <f>ROUND(E53*F53,2)</f>
        <v>0</v>
      </c>
      <c r="H53" s="156"/>
      <c r="I53" s="155">
        <f>ROUND(E53*H53,2)</f>
        <v>0</v>
      </c>
      <c r="J53" s="156"/>
      <c r="K53" s="155">
        <f>ROUND(E53*J53,2)</f>
        <v>0</v>
      </c>
      <c r="L53" s="155">
        <v>21</v>
      </c>
      <c r="M53" s="155">
        <f>G53*(1+L53/100)</f>
        <v>0</v>
      </c>
      <c r="N53" s="148">
        <v>0</v>
      </c>
      <c r="O53" s="148">
        <f>ROUND(E53*N53,5)</f>
        <v>0</v>
      </c>
      <c r="P53" s="148">
        <v>1.7000000000000001E-2</v>
      </c>
      <c r="Q53" s="148">
        <f>ROUND(E53*P53,5)</f>
        <v>3.6979999999999999E-2</v>
      </c>
      <c r="R53" s="148"/>
      <c r="S53" s="148"/>
      <c r="T53" s="149">
        <v>0.88800000000000001</v>
      </c>
      <c r="U53" s="148">
        <f>ROUND(E53*T53,2)</f>
        <v>1.93</v>
      </c>
      <c r="V53" s="140"/>
      <c r="W53" s="140"/>
      <c r="X53" s="140"/>
      <c r="Y53" s="140"/>
      <c r="Z53" s="140"/>
      <c r="AA53" s="140"/>
      <c r="AB53" s="140"/>
      <c r="AC53" s="140"/>
      <c r="AD53" s="140"/>
      <c r="AE53" s="140" t="s">
        <v>108</v>
      </c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</row>
    <row r="54" spans="1:60" x14ac:dyDescent="0.2">
      <c r="A54" s="142" t="s">
        <v>103</v>
      </c>
      <c r="B54" s="142" t="s">
        <v>72</v>
      </c>
      <c r="C54" s="178" t="s">
        <v>73</v>
      </c>
      <c r="D54" s="150"/>
      <c r="E54" s="154"/>
      <c r="F54" s="184"/>
      <c r="G54" s="157">
        <f>SUMIF(AE55:AE56,"&lt;&gt;NOR",G55:G56)</f>
        <v>0</v>
      </c>
      <c r="H54" s="157"/>
      <c r="I54" s="157">
        <f>SUM(I55:I56)</f>
        <v>0</v>
      </c>
      <c r="J54" s="157"/>
      <c r="K54" s="157">
        <f>SUM(K55:K56)</f>
        <v>0</v>
      </c>
      <c r="L54" s="157"/>
      <c r="M54" s="157">
        <f>SUM(M55:M56)</f>
        <v>0</v>
      </c>
      <c r="N54" s="151"/>
      <c r="O54" s="151">
        <f>SUM(O55:O56)</f>
        <v>3.3000000000000002E-2</v>
      </c>
      <c r="P54" s="151"/>
      <c r="Q54" s="151">
        <f>SUM(Q55:Q56)</f>
        <v>0</v>
      </c>
      <c r="R54" s="151"/>
      <c r="S54" s="151"/>
      <c r="T54" s="152"/>
      <c r="U54" s="151">
        <f>SUM(U55:U56)</f>
        <v>1.53</v>
      </c>
      <c r="AE54" t="s">
        <v>104</v>
      </c>
    </row>
    <row r="55" spans="1:60" ht="22.5" outlineLevel="1" x14ac:dyDescent="0.2">
      <c r="A55" s="141">
        <v>37</v>
      </c>
      <c r="B55" s="141" t="s">
        <v>183</v>
      </c>
      <c r="C55" s="177" t="s">
        <v>184</v>
      </c>
      <c r="D55" s="147" t="s">
        <v>128</v>
      </c>
      <c r="E55" s="153">
        <v>2</v>
      </c>
      <c r="F55" s="183">
        <f>H55+J55</f>
        <v>0</v>
      </c>
      <c r="G55" s="155">
        <f>ROUND(E55*F55,2)</f>
        <v>0</v>
      </c>
      <c r="H55" s="156"/>
      <c r="I55" s="155">
        <f>ROUND(E55*H55,2)</f>
        <v>0</v>
      </c>
      <c r="J55" s="156"/>
      <c r="K55" s="155">
        <f>ROUND(E55*J55,2)</f>
        <v>0</v>
      </c>
      <c r="L55" s="155">
        <v>21</v>
      </c>
      <c r="M55" s="155">
        <f>G55*(1+L55/100)</f>
        <v>0</v>
      </c>
      <c r="N55" s="148">
        <v>1.0999999999999999E-2</v>
      </c>
      <c r="O55" s="148">
        <f>ROUND(E55*N55,5)</f>
        <v>2.1999999999999999E-2</v>
      </c>
      <c r="P55" s="148">
        <v>0</v>
      </c>
      <c r="Q55" s="148">
        <f>ROUND(E55*P55,5)</f>
        <v>0</v>
      </c>
      <c r="R55" s="148"/>
      <c r="S55" s="148"/>
      <c r="T55" s="149">
        <v>0.51</v>
      </c>
      <c r="U55" s="148">
        <f>ROUND(E55*T55,2)</f>
        <v>1.02</v>
      </c>
      <c r="V55" s="140"/>
      <c r="W55" s="140"/>
      <c r="X55" s="140"/>
      <c r="Y55" s="140"/>
      <c r="Z55" s="140"/>
      <c r="AA55" s="140"/>
      <c r="AB55" s="140"/>
      <c r="AC55" s="140"/>
      <c r="AD55" s="140"/>
      <c r="AE55" s="140" t="s">
        <v>108</v>
      </c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</row>
    <row r="56" spans="1:60" ht="33.75" outlineLevel="1" x14ac:dyDescent="0.2">
      <c r="A56" s="141">
        <v>38</v>
      </c>
      <c r="B56" s="141" t="s">
        <v>185</v>
      </c>
      <c r="C56" s="177" t="s">
        <v>186</v>
      </c>
      <c r="D56" s="147" t="s">
        <v>187</v>
      </c>
      <c r="E56" s="153">
        <v>1</v>
      </c>
      <c r="F56" s="183">
        <f>H56+J56</f>
        <v>0</v>
      </c>
      <c r="G56" s="155">
        <f>ROUND(E56*F56,2)</f>
        <v>0</v>
      </c>
      <c r="H56" s="156"/>
      <c r="I56" s="155">
        <f>ROUND(E56*H56,2)</f>
        <v>0</v>
      </c>
      <c r="J56" s="156"/>
      <c r="K56" s="155">
        <f>ROUND(E56*J56,2)</f>
        <v>0</v>
      </c>
      <c r="L56" s="155">
        <v>21</v>
      </c>
      <c r="M56" s="155">
        <f>G56*(1+L56/100)</f>
        <v>0</v>
      </c>
      <c r="N56" s="148">
        <v>1.0999999999999999E-2</v>
      </c>
      <c r="O56" s="148">
        <f>ROUND(E56*N56,5)</f>
        <v>1.0999999999999999E-2</v>
      </c>
      <c r="P56" s="148">
        <v>0</v>
      </c>
      <c r="Q56" s="148">
        <f>ROUND(E56*P56,5)</f>
        <v>0</v>
      </c>
      <c r="R56" s="148"/>
      <c r="S56" s="148"/>
      <c r="T56" s="149">
        <v>0.51</v>
      </c>
      <c r="U56" s="148">
        <f>ROUND(E56*T56,2)</f>
        <v>0.51</v>
      </c>
      <c r="V56" s="140"/>
      <c r="W56" s="140"/>
      <c r="X56" s="140"/>
      <c r="Y56" s="140"/>
      <c r="Z56" s="140"/>
      <c r="AA56" s="140"/>
      <c r="AB56" s="140"/>
      <c r="AC56" s="140"/>
      <c r="AD56" s="140"/>
      <c r="AE56" s="140" t="s">
        <v>108</v>
      </c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</row>
    <row r="57" spans="1:60" x14ac:dyDescent="0.2">
      <c r="A57" s="142" t="s">
        <v>103</v>
      </c>
      <c r="B57" s="142" t="s">
        <v>74</v>
      </c>
      <c r="C57" s="178" t="s">
        <v>75</v>
      </c>
      <c r="D57" s="150"/>
      <c r="E57" s="154"/>
      <c r="F57" s="184"/>
      <c r="G57" s="157">
        <f>SUMIF(AE58:AE62,"&lt;&gt;NOR",G58:G62)</f>
        <v>0</v>
      </c>
      <c r="H57" s="157"/>
      <c r="I57" s="157">
        <f>SUM(I58:I62)</f>
        <v>0</v>
      </c>
      <c r="J57" s="157"/>
      <c r="K57" s="157">
        <f>SUM(K58:K62)</f>
        <v>0</v>
      </c>
      <c r="L57" s="157"/>
      <c r="M57" s="157">
        <f>SUM(M58:M62)</f>
        <v>0</v>
      </c>
      <c r="N57" s="151"/>
      <c r="O57" s="151">
        <f>SUM(O58:O62)</f>
        <v>0</v>
      </c>
      <c r="P57" s="151"/>
      <c r="Q57" s="151">
        <f>SUM(Q58:Q62)</f>
        <v>0</v>
      </c>
      <c r="R57" s="151"/>
      <c r="S57" s="151"/>
      <c r="T57" s="152"/>
      <c r="U57" s="151">
        <f>SUM(U58:U62)</f>
        <v>283.09000000000003</v>
      </c>
      <c r="AE57" t="s">
        <v>104</v>
      </c>
    </row>
    <row r="58" spans="1:60" outlineLevel="1" x14ac:dyDescent="0.2">
      <c r="A58" s="141">
        <v>39</v>
      </c>
      <c r="B58" s="141" t="s">
        <v>188</v>
      </c>
      <c r="C58" s="177" t="s">
        <v>189</v>
      </c>
      <c r="D58" s="147" t="s">
        <v>190</v>
      </c>
      <c r="E58" s="153">
        <v>1.427</v>
      </c>
      <c r="F58" s="183">
        <f>H58+J58</f>
        <v>0</v>
      </c>
      <c r="G58" s="155">
        <f>ROUND(E58*F58,2)</f>
        <v>0</v>
      </c>
      <c r="H58" s="156"/>
      <c r="I58" s="155">
        <f>ROUND(E58*H58,2)</f>
        <v>0</v>
      </c>
      <c r="J58" s="156"/>
      <c r="K58" s="155">
        <f>ROUND(E58*J58,2)</f>
        <v>0</v>
      </c>
      <c r="L58" s="155">
        <v>21</v>
      </c>
      <c r="M58" s="155">
        <f>G58*(1+L58/100)</f>
        <v>0</v>
      </c>
      <c r="N58" s="148">
        <v>0</v>
      </c>
      <c r="O58" s="148">
        <f>ROUND(E58*N58,5)</f>
        <v>0</v>
      </c>
      <c r="P58" s="148">
        <v>0</v>
      </c>
      <c r="Q58" s="148">
        <f>ROUND(E58*P58,5)</f>
        <v>0</v>
      </c>
      <c r="R58" s="148"/>
      <c r="S58" s="148"/>
      <c r="T58" s="149">
        <v>0</v>
      </c>
      <c r="U58" s="148">
        <f>ROUND(E58*T58,2)</f>
        <v>0</v>
      </c>
      <c r="V58" s="140"/>
      <c r="W58" s="140"/>
      <c r="X58" s="140"/>
      <c r="Y58" s="140"/>
      <c r="Z58" s="140"/>
      <c r="AA58" s="140"/>
      <c r="AB58" s="140"/>
      <c r="AC58" s="140"/>
      <c r="AD58" s="140"/>
      <c r="AE58" s="140" t="s">
        <v>108</v>
      </c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</row>
    <row r="59" spans="1:60" ht="22.5" outlineLevel="1" x14ac:dyDescent="0.2">
      <c r="A59" s="141">
        <v>40</v>
      </c>
      <c r="B59" s="141" t="s">
        <v>191</v>
      </c>
      <c r="C59" s="177" t="s">
        <v>192</v>
      </c>
      <c r="D59" s="147" t="s">
        <v>190</v>
      </c>
      <c r="E59" s="153">
        <v>82.534000000000006</v>
      </c>
      <c r="F59" s="183">
        <f>H59+J59</f>
        <v>0</v>
      </c>
      <c r="G59" s="155">
        <f>ROUND(E59*F59,2)</f>
        <v>0</v>
      </c>
      <c r="H59" s="156"/>
      <c r="I59" s="155">
        <f>ROUND(E59*H59,2)</f>
        <v>0</v>
      </c>
      <c r="J59" s="156"/>
      <c r="K59" s="155">
        <f>ROUND(E59*J59,2)</f>
        <v>0</v>
      </c>
      <c r="L59" s="155">
        <v>21</v>
      </c>
      <c r="M59" s="155">
        <f>G59*(1+L59/100)</f>
        <v>0</v>
      </c>
      <c r="N59" s="148">
        <v>0</v>
      </c>
      <c r="O59" s="148">
        <f>ROUND(E59*N59,5)</f>
        <v>0</v>
      </c>
      <c r="P59" s="148">
        <v>0</v>
      </c>
      <c r="Q59" s="148">
        <f>ROUND(E59*P59,5)</f>
        <v>0</v>
      </c>
      <c r="R59" s="148"/>
      <c r="S59" s="148"/>
      <c r="T59" s="149">
        <v>0.94199999999999995</v>
      </c>
      <c r="U59" s="148">
        <f>ROUND(E59*T59,2)</f>
        <v>77.75</v>
      </c>
      <c r="V59" s="140"/>
      <c r="W59" s="140"/>
      <c r="X59" s="140"/>
      <c r="Y59" s="140"/>
      <c r="Z59" s="140"/>
      <c r="AA59" s="140"/>
      <c r="AB59" s="140"/>
      <c r="AC59" s="140"/>
      <c r="AD59" s="140"/>
      <c r="AE59" s="140" t="s">
        <v>108</v>
      </c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</row>
    <row r="60" spans="1:60" outlineLevel="1" x14ac:dyDescent="0.2">
      <c r="A60" s="141">
        <v>41</v>
      </c>
      <c r="B60" s="141" t="s">
        <v>193</v>
      </c>
      <c r="C60" s="177" t="s">
        <v>194</v>
      </c>
      <c r="D60" s="147" t="s">
        <v>190</v>
      </c>
      <c r="E60" s="153">
        <v>419.06799999999998</v>
      </c>
      <c r="F60" s="183">
        <f>H60+J60</f>
        <v>0</v>
      </c>
      <c r="G60" s="155">
        <f>ROUND(E60*F60,2)</f>
        <v>0</v>
      </c>
      <c r="H60" s="156"/>
      <c r="I60" s="155">
        <f>ROUND(E60*H60,2)</f>
        <v>0</v>
      </c>
      <c r="J60" s="156"/>
      <c r="K60" s="155">
        <f>ROUND(E60*J60,2)</f>
        <v>0</v>
      </c>
      <c r="L60" s="155">
        <v>21</v>
      </c>
      <c r="M60" s="155">
        <f>G60*(1+L60/100)</f>
        <v>0</v>
      </c>
      <c r="N60" s="148">
        <v>0</v>
      </c>
      <c r="O60" s="148">
        <f>ROUND(E60*N60,5)</f>
        <v>0</v>
      </c>
      <c r="P60" s="148">
        <v>0</v>
      </c>
      <c r="Q60" s="148">
        <f>ROUND(E60*P60,5)</f>
        <v>0</v>
      </c>
      <c r="R60" s="148"/>
      <c r="S60" s="148"/>
      <c r="T60" s="149">
        <v>0.49</v>
      </c>
      <c r="U60" s="148">
        <f>ROUND(E60*T60,2)</f>
        <v>205.34</v>
      </c>
      <c r="V60" s="140"/>
      <c r="W60" s="140"/>
      <c r="X60" s="140"/>
      <c r="Y60" s="140"/>
      <c r="Z60" s="140"/>
      <c r="AA60" s="140"/>
      <c r="AB60" s="140"/>
      <c r="AC60" s="140"/>
      <c r="AD60" s="140"/>
      <c r="AE60" s="140" t="s">
        <v>108</v>
      </c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</row>
    <row r="61" spans="1:60" ht="22.5" outlineLevel="1" x14ac:dyDescent="0.2">
      <c r="A61" s="141">
        <v>42</v>
      </c>
      <c r="B61" s="141" t="s">
        <v>195</v>
      </c>
      <c r="C61" s="177" t="s">
        <v>196</v>
      </c>
      <c r="D61" s="147" t="s">
        <v>190</v>
      </c>
      <c r="E61" s="153">
        <v>4190.68</v>
      </c>
      <c r="F61" s="183">
        <f>H61+J61</f>
        <v>0</v>
      </c>
      <c r="G61" s="155">
        <f>ROUND(E61*F61,2)</f>
        <v>0</v>
      </c>
      <c r="H61" s="156"/>
      <c r="I61" s="155">
        <f>ROUND(E61*H61,2)</f>
        <v>0</v>
      </c>
      <c r="J61" s="156"/>
      <c r="K61" s="155">
        <f>ROUND(E61*J61,2)</f>
        <v>0</v>
      </c>
      <c r="L61" s="155">
        <v>21</v>
      </c>
      <c r="M61" s="155">
        <f>G61*(1+L61/100)</f>
        <v>0</v>
      </c>
      <c r="N61" s="148">
        <v>0</v>
      </c>
      <c r="O61" s="148">
        <f>ROUND(E61*N61,5)</f>
        <v>0</v>
      </c>
      <c r="P61" s="148">
        <v>0</v>
      </c>
      <c r="Q61" s="148">
        <f>ROUND(E61*P61,5)</f>
        <v>0</v>
      </c>
      <c r="R61" s="148"/>
      <c r="S61" s="148"/>
      <c r="T61" s="149">
        <v>0</v>
      </c>
      <c r="U61" s="148">
        <f>ROUND(E61*T61,2)</f>
        <v>0</v>
      </c>
      <c r="V61" s="140"/>
      <c r="W61" s="140"/>
      <c r="X61" s="140"/>
      <c r="Y61" s="140"/>
      <c r="Z61" s="140"/>
      <c r="AA61" s="140"/>
      <c r="AB61" s="140"/>
      <c r="AC61" s="140"/>
      <c r="AD61" s="140"/>
      <c r="AE61" s="140" t="s">
        <v>108</v>
      </c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</row>
    <row r="62" spans="1:60" ht="22.5" outlineLevel="1" x14ac:dyDescent="0.2">
      <c r="A62" s="141">
        <v>43</v>
      </c>
      <c r="B62" s="141" t="s">
        <v>197</v>
      </c>
      <c r="C62" s="177" t="s">
        <v>198</v>
      </c>
      <c r="D62" s="147" t="s">
        <v>190</v>
      </c>
      <c r="E62" s="153">
        <v>419.06799999999998</v>
      </c>
      <c r="F62" s="183">
        <f>H62+J62</f>
        <v>0</v>
      </c>
      <c r="G62" s="155">
        <f>ROUND(E62*F62,2)</f>
        <v>0</v>
      </c>
      <c r="H62" s="156"/>
      <c r="I62" s="155">
        <f>ROUND(E62*H62,2)</f>
        <v>0</v>
      </c>
      <c r="J62" s="156"/>
      <c r="K62" s="155">
        <f>ROUND(E62*J62,2)</f>
        <v>0</v>
      </c>
      <c r="L62" s="155">
        <v>21</v>
      </c>
      <c r="M62" s="155">
        <f>G62*(1+L62/100)</f>
        <v>0</v>
      </c>
      <c r="N62" s="148">
        <v>0</v>
      </c>
      <c r="O62" s="148">
        <f>ROUND(E62*N62,5)</f>
        <v>0</v>
      </c>
      <c r="P62" s="148">
        <v>0</v>
      </c>
      <c r="Q62" s="148">
        <f>ROUND(E62*P62,5)</f>
        <v>0</v>
      </c>
      <c r="R62" s="148"/>
      <c r="S62" s="148"/>
      <c r="T62" s="149">
        <v>0</v>
      </c>
      <c r="U62" s="148">
        <f>ROUND(E62*T62,2)</f>
        <v>0</v>
      </c>
      <c r="V62" s="140"/>
      <c r="W62" s="140"/>
      <c r="X62" s="140"/>
      <c r="Y62" s="140"/>
      <c r="Z62" s="140"/>
      <c r="AA62" s="140"/>
      <c r="AB62" s="140"/>
      <c r="AC62" s="140"/>
      <c r="AD62" s="140"/>
      <c r="AE62" s="140" t="s">
        <v>108</v>
      </c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</row>
    <row r="63" spans="1:60" x14ac:dyDescent="0.2">
      <c r="A63" s="142" t="s">
        <v>103</v>
      </c>
      <c r="B63" s="142" t="s">
        <v>76</v>
      </c>
      <c r="C63" s="178" t="s">
        <v>26</v>
      </c>
      <c r="D63" s="150"/>
      <c r="E63" s="154"/>
      <c r="F63" s="184"/>
      <c r="G63" s="157">
        <f>SUMIF(AE64:AE69,"&lt;&gt;NOR",G64:G69)</f>
        <v>0</v>
      </c>
      <c r="H63" s="157"/>
      <c r="I63" s="157">
        <f>SUM(I64:I69)</f>
        <v>0</v>
      </c>
      <c r="J63" s="157"/>
      <c r="K63" s="157">
        <f>SUM(K64:K69)</f>
        <v>0</v>
      </c>
      <c r="L63" s="157"/>
      <c r="M63" s="157">
        <f>SUM(M64:M69)</f>
        <v>0</v>
      </c>
      <c r="N63" s="151"/>
      <c r="O63" s="151">
        <f>SUM(O64:O69)</f>
        <v>0</v>
      </c>
      <c r="P63" s="151"/>
      <c r="Q63" s="151">
        <f>SUM(Q64:Q69)</f>
        <v>0</v>
      </c>
      <c r="R63" s="151"/>
      <c r="S63" s="151"/>
      <c r="T63" s="152"/>
      <c r="U63" s="151">
        <f>SUM(U64:U69)</f>
        <v>0</v>
      </c>
      <c r="AE63" t="s">
        <v>104</v>
      </c>
    </row>
    <row r="64" spans="1:60" ht="22.5" outlineLevel="1" x14ac:dyDescent="0.2">
      <c r="A64" s="141">
        <v>44</v>
      </c>
      <c r="B64" s="141" t="s">
        <v>199</v>
      </c>
      <c r="C64" s="177" t="s">
        <v>200</v>
      </c>
      <c r="D64" s="147" t="s">
        <v>201</v>
      </c>
      <c r="E64" s="153">
        <v>1</v>
      </c>
      <c r="F64" s="183">
        <f t="shared" ref="F64:F69" si="23">H64+J64</f>
        <v>0</v>
      </c>
      <c r="G64" s="155">
        <f t="shared" ref="G64:G69" si="24">ROUND(E64*F64,2)</f>
        <v>0</v>
      </c>
      <c r="H64" s="156"/>
      <c r="I64" s="155">
        <f t="shared" ref="I64:I69" si="25">ROUND(E64*H64,2)</f>
        <v>0</v>
      </c>
      <c r="J64" s="156"/>
      <c r="K64" s="155">
        <f t="shared" ref="K64:K69" si="26">ROUND(E64*J64,2)</f>
        <v>0</v>
      </c>
      <c r="L64" s="155">
        <v>21</v>
      </c>
      <c r="M64" s="155">
        <f t="shared" ref="M64:M69" si="27">G64*(1+L64/100)</f>
        <v>0</v>
      </c>
      <c r="N64" s="148">
        <v>0</v>
      </c>
      <c r="O64" s="148">
        <f t="shared" ref="O64:O69" si="28">ROUND(E64*N64,5)</f>
        <v>0</v>
      </c>
      <c r="P64" s="148">
        <v>0</v>
      </c>
      <c r="Q64" s="148">
        <f t="shared" ref="Q64:Q69" si="29">ROUND(E64*P64,5)</f>
        <v>0</v>
      </c>
      <c r="R64" s="148"/>
      <c r="S64" s="148"/>
      <c r="T64" s="149">
        <v>0</v>
      </c>
      <c r="U64" s="148">
        <f t="shared" ref="U64:U69" si="30">ROUND(E64*T64,2)</f>
        <v>0</v>
      </c>
      <c r="V64" s="140"/>
      <c r="W64" s="140"/>
      <c r="X64" s="140"/>
      <c r="Y64" s="140"/>
      <c r="Z64" s="140"/>
      <c r="AA64" s="140"/>
      <c r="AB64" s="140"/>
      <c r="AC64" s="140"/>
      <c r="AD64" s="140"/>
      <c r="AE64" s="140" t="s">
        <v>108</v>
      </c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</row>
    <row r="65" spans="1:60" outlineLevel="1" x14ac:dyDescent="0.2">
      <c r="A65" s="141">
        <v>45</v>
      </c>
      <c r="B65" s="141" t="s">
        <v>202</v>
      </c>
      <c r="C65" s="177" t="s">
        <v>203</v>
      </c>
      <c r="D65" s="147" t="s">
        <v>201</v>
      </c>
      <c r="E65" s="153">
        <v>1</v>
      </c>
      <c r="F65" s="183">
        <f t="shared" si="23"/>
        <v>0</v>
      </c>
      <c r="G65" s="155">
        <f t="shared" si="24"/>
        <v>0</v>
      </c>
      <c r="H65" s="156"/>
      <c r="I65" s="155">
        <f t="shared" si="25"/>
        <v>0</v>
      </c>
      <c r="J65" s="156"/>
      <c r="K65" s="155">
        <f t="shared" si="26"/>
        <v>0</v>
      </c>
      <c r="L65" s="155">
        <v>21</v>
      </c>
      <c r="M65" s="155">
        <f t="shared" si="27"/>
        <v>0</v>
      </c>
      <c r="N65" s="148">
        <v>0</v>
      </c>
      <c r="O65" s="148">
        <f t="shared" si="28"/>
        <v>0</v>
      </c>
      <c r="P65" s="148">
        <v>0</v>
      </c>
      <c r="Q65" s="148">
        <f t="shared" si="29"/>
        <v>0</v>
      </c>
      <c r="R65" s="148"/>
      <c r="S65" s="148"/>
      <c r="T65" s="149">
        <v>0</v>
      </c>
      <c r="U65" s="148">
        <f t="shared" si="30"/>
        <v>0</v>
      </c>
      <c r="V65" s="140"/>
      <c r="W65" s="140"/>
      <c r="X65" s="140"/>
      <c r="Y65" s="140"/>
      <c r="Z65" s="140"/>
      <c r="AA65" s="140"/>
      <c r="AB65" s="140"/>
      <c r="AC65" s="140"/>
      <c r="AD65" s="140"/>
      <c r="AE65" s="140" t="s">
        <v>108</v>
      </c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</row>
    <row r="66" spans="1:60" outlineLevel="1" x14ac:dyDescent="0.2">
      <c r="A66" s="141">
        <v>46</v>
      </c>
      <c r="B66" s="141" t="s">
        <v>204</v>
      </c>
      <c r="C66" s="177" t="s">
        <v>205</v>
      </c>
      <c r="D66" s="147" t="s">
        <v>201</v>
      </c>
      <c r="E66" s="153">
        <v>1</v>
      </c>
      <c r="F66" s="183">
        <f t="shared" si="23"/>
        <v>0</v>
      </c>
      <c r="G66" s="155">
        <f t="shared" si="24"/>
        <v>0</v>
      </c>
      <c r="H66" s="156"/>
      <c r="I66" s="155">
        <f t="shared" si="25"/>
        <v>0</v>
      </c>
      <c r="J66" s="156"/>
      <c r="K66" s="155">
        <f t="shared" si="26"/>
        <v>0</v>
      </c>
      <c r="L66" s="155">
        <v>21</v>
      </c>
      <c r="M66" s="155">
        <f t="shared" si="27"/>
        <v>0</v>
      </c>
      <c r="N66" s="148">
        <v>0</v>
      </c>
      <c r="O66" s="148">
        <f t="shared" si="28"/>
        <v>0</v>
      </c>
      <c r="P66" s="148">
        <v>0</v>
      </c>
      <c r="Q66" s="148">
        <f t="shared" si="29"/>
        <v>0</v>
      </c>
      <c r="R66" s="148"/>
      <c r="S66" s="148"/>
      <c r="T66" s="149">
        <v>0</v>
      </c>
      <c r="U66" s="148">
        <f t="shared" si="30"/>
        <v>0</v>
      </c>
      <c r="V66" s="140"/>
      <c r="W66" s="140"/>
      <c r="X66" s="140"/>
      <c r="Y66" s="140"/>
      <c r="Z66" s="140"/>
      <c r="AA66" s="140"/>
      <c r="AB66" s="140"/>
      <c r="AC66" s="140"/>
      <c r="AD66" s="140"/>
      <c r="AE66" s="140" t="s">
        <v>108</v>
      </c>
      <c r="AF66" s="140"/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</row>
    <row r="67" spans="1:60" outlineLevel="1" x14ac:dyDescent="0.2">
      <c r="A67" s="141">
        <v>47</v>
      </c>
      <c r="B67" s="141" t="s">
        <v>206</v>
      </c>
      <c r="C67" s="177" t="s">
        <v>207</v>
      </c>
      <c r="D67" s="147" t="s">
        <v>201</v>
      </c>
      <c r="E67" s="153">
        <v>1</v>
      </c>
      <c r="F67" s="183">
        <f t="shared" si="23"/>
        <v>0</v>
      </c>
      <c r="G67" s="155">
        <f t="shared" si="24"/>
        <v>0</v>
      </c>
      <c r="H67" s="156"/>
      <c r="I67" s="155">
        <f t="shared" si="25"/>
        <v>0</v>
      </c>
      <c r="J67" s="156"/>
      <c r="K67" s="155">
        <f t="shared" si="26"/>
        <v>0</v>
      </c>
      <c r="L67" s="155">
        <v>21</v>
      </c>
      <c r="M67" s="155">
        <f t="shared" si="27"/>
        <v>0</v>
      </c>
      <c r="N67" s="148">
        <v>0</v>
      </c>
      <c r="O67" s="148">
        <f t="shared" si="28"/>
        <v>0</v>
      </c>
      <c r="P67" s="148">
        <v>0</v>
      </c>
      <c r="Q67" s="148">
        <f t="shared" si="29"/>
        <v>0</v>
      </c>
      <c r="R67" s="148"/>
      <c r="S67" s="148"/>
      <c r="T67" s="149">
        <v>0</v>
      </c>
      <c r="U67" s="148">
        <f t="shared" si="30"/>
        <v>0</v>
      </c>
      <c r="V67" s="140"/>
      <c r="W67" s="140"/>
      <c r="X67" s="140"/>
      <c r="Y67" s="140"/>
      <c r="Z67" s="140"/>
      <c r="AA67" s="140"/>
      <c r="AB67" s="140"/>
      <c r="AC67" s="140"/>
      <c r="AD67" s="140"/>
      <c r="AE67" s="140" t="s">
        <v>108</v>
      </c>
      <c r="AF67" s="140"/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</row>
    <row r="68" spans="1:60" outlineLevel="1" x14ac:dyDescent="0.2">
      <c r="A68" s="141">
        <v>48</v>
      </c>
      <c r="B68" s="141" t="s">
        <v>208</v>
      </c>
      <c r="C68" s="177" t="s">
        <v>209</v>
      </c>
      <c r="D68" s="147" t="s">
        <v>201</v>
      </c>
      <c r="E68" s="153">
        <v>1</v>
      </c>
      <c r="F68" s="183">
        <f t="shared" si="23"/>
        <v>0</v>
      </c>
      <c r="G68" s="155">
        <f t="shared" si="24"/>
        <v>0</v>
      </c>
      <c r="H68" s="156"/>
      <c r="I68" s="155">
        <f t="shared" si="25"/>
        <v>0</v>
      </c>
      <c r="J68" s="156"/>
      <c r="K68" s="155">
        <f t="shared" si="26"/>
        <v>0</v>
      </c>
      <c r="L68" s="155">
        <v>21</v>
      </c>
      <c r="M68" s="155">
        <f t="shared" si="27"/>
        <v>0</v>
      </c>
      <c r="N68" s="148">
        <v>0</v>
      </c>
      <c r="O68" s="148">
        <f t="shared" si="28"/>
        <v>0</v>
      </c>
      <c r="P68" s="148">
        <v>0</v>
      </c>
      <c r="Q68" s="148">
        <f t="shared" si="29"/>
        <v>0</v>
      </c>
      <c r="R68" s="148"/>
      <c r="S68" s="148"/>
      <c r="T68" s="149">
        <v>0</v>
      </c>
      <c r="U68" s="148">
        <f t="shared" si="30"/>
        <v>0</v>
      </c>
      <c r="V68" s="140"/>
      <c r="W68" s="140"/>
      <c r="X68" s="140"/>
      <c r="Y68" s="140"/>
      <c r="Z68" s="140"/>
      <c r="AA68" s="140"/>
      <c r="AB68" s="140"/>
      <c r="AC68" s="140"/>
      <c r="AD68" s="140"/>
      <c r="AE68" s="140" t="s">
        <v>108</v>
      </c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</row>
    <row r="69" spans="1:60" outlineLevel="1" x14ac:dyDescent="0.2">
      <c r="A69" s="166">
        <v>49</v>
      </c>
      <c r="B69" s="166" t="s">
        <v>210</v>
      </c>
      <c r="C69" s="179" t="s">
        <v>211</v>
      </c>
      <c r="D69" s="167" t="s">
        <v>201</v>
      </c>
      <c r="E69" s="168">
        <v>1</v>
      </c>
      <c r="F69" s="185">
        <f t="shared" si="23"/>
        <v>0</v>
      </c>
      <c r="G69" s="169">
        <f t="shared" si="24"/>
        <v>0</v>
      </c>
      <c r="H69" s="170"/>
      <c r="I69" s="169">
        <f t="shared" si="25"/>
        <v>0</v>
      </c>
      <c r="J69" s="170"/>
      <c r="K69" s="169">
        <f t="shared" si="26"/>
        <v>0</v>
      </c>
      <c r="L69" s="169">
        <v>21</v>
      </c>
      <c r="M69" s="169">
        <f t="shared" si="27"/>
        <v>0</v>
      </c>
      <c r="N69" s="171">
        <v>0</v>
      </c>
      <c r="O69" s="171">
        <f t="shared" si="28"/>
        <v>0</v>
      </c>
      <c r="P69" s="171">
        <v>0</v>
      </c>
      <c r="Q69" s="171">
        <f t="shared" si="29"/>
        <v>0</v>
      </c>
      <c r="R69" s="171"/>
      <c r="S69" s="171"/>
      <c r="T69" s="172">
        <v>0</v>
      </c>
      <c r="U69" s="171">
        <f t="shared" si="30"/>
        <v>0</v>
      </c>
      <c r="V69" s="140"/>
      <c r="W69" s="140"/>
      <c r="X69" s="140"/>
      <c r="Y69" s="140"/>
      <c r="Z69" s="140"/>
      <c r="AA69" s="140"/>
      <c r="AB69" s="140"/>
      <c r="AC69" s="140"/>
      <c r="AD69" s="140"/>
      <c r="AE69" s="140" t="s">
        <v>108</v>
      </c>
      <c r="AF69" s="140"/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0"/>
      <c r="BB69" s="140"/>
      <c r="BC69" s="140"/>
      <c r="BD69" s="140"/>
      <c r="BE69" s="140"/>
      <c r="BF69" s="140"/>
      <c r="BG69" s="140"/>
      <c r="BH69" s="140"/>
    </row>
    <row r="70" spans="1:60" x14ac:dyDescent="0.2">
      <c r="A70" s="4"/>
      <c r="B70" s="5" t="s">
        <v>212</v>
      </c>
      <c r="C70" s="180" t="s">
        <v>212</v>
      </c>
      <c r="D70" s="4"/>
      <c r="E70" s="4"/>
      <c r="F70" s="186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AC70">
        <v>15</v>
      </c>
      <c r="AD70">
        <v>21</v>
      </c>
    </row>
    <row r="71" spans="1:60" x14ac:dyDescent="0.2">
      <c r="A71" s="173"/>
      <c r="B71" s="174" t="s">
        <v>28</v>
      </c>
      <c r="C71" s="181" t="s">
        <v>212</v>
      </c>
      <c r="D71" s="175"/>
      <c r="E71" s="175"/>
      <c r="F71" s="187"/>
      <c r="G71" s="176">
        <f>G8+G16+G21+G24+G26+G28+G31+G38+G46+G50+G54+G57+G63</f>
        <v>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AC71">
        <f>SUMIF(L7:L69,AC70,G7:G69)</f>
        <v>0</v>
      </c>
      <c r="AD71">
        <f>SUMIF(L7:L69,AD70,G7:G69)</f>
        <v>0</v>
      </c>
      <c r="AE71" t="s">
        <v>213</v>
      </c>
    </row>
    <row r="72" spans="1:60" x14ac:dyDescent="0.2">
      <c r="A72" s="4"/>
      <c r="B72" s="5" t="s">
        <v>212</v>
      </c>
      <c r="C72" s="180" t="s">
        <v>212</v>
      </c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60" x14ac:dyDescent="0.2">
      <c r="A73" s="4"/>
      <c r="B73" s="5" t="s">
        <v>212</v>
      </c>
      <c r="C73" s="180" t="s">
        <v>212</v>
      </c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60" x14ac:dyDescent="0.2">
      <c r="A74" s="259" t="s">
        <v>214</v>
      </c>
      <c r="B74" s="259"/>
      <c r="C74" s="260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60" x14ac:dyDescent="0.2">
      <c r="A75" s="240"/>
      <c r="B75" s="241"/>
      <c r="C75" s="242"/>
      <c r="D75" s="241"/>
      <c r="E75" s="241"/>
      <c r="F75" s="241"/>
      <c r="G75" s="243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AE75" t="s">
        <v>215</v>
      </c>
    </row>
    <row r="76" spans="1:60" x14ac:dyDescent="0.2">
      <c r="A76" s="244"/>
      <c r="B76" s="245"/>
      <c r="C76" s="246"/>
      <c r="D76" s="245"/>
      <c r="E76" s="245"/>
      <c r="F76" s="245"/>
      <c r="G76" s="247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60" x14ac:dyDescent="0.2">
      <c r="A77" s="244"/>
      <c r="B77" s="245"/>
      <c r="C77" s="246"/>
      <c r="D77" s="245"/>
      <c r="E77" s="245"/>
      <c r="F77" s="245"/>
      <c r="G77" s="247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60" x14ac:dyDescent="0.2">
      <c r="A78" s="244"/>
      <c r="B78" s="245"/>
      <c r="C78" s="246"/>
      <c r="D78" s="245"/>
      <c r="E78" s="245"/>
      <c r="F78" s="245"/>
      <c r="G78" s="247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60" x14ac:dyDescent="0.2">
      <c r="A79" s="248"/>
      <c r="B79" s="249"/>
      <c r="C79" s="250"/>
      <c r="D79" s="249"/>
      <c r="E79" s="249"/>
      <c r="F79" s="249"/>
      <c r="G79" s="251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60" x14ac:dyDescent="0.2">
      <c r="A80" s="4"/>
      <c r="B80" s="5" t="s">
        <v>212</v>
      </c>
      <c r="C80" s="180" t="s">
        <v>212</v>
      </c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3:31" x14ac:dyDescent="0.2">
      <c r="C81" s="182"/>
      <c r="AE81" t="s">
        <v>216</v>
      </c>
    </row>
  </sheetData>
  <sheetProtection algorithmName="SHA-512" hashValue="0Gf+fJqK6R+HXy5dXNXUN/+Arw3T+JfAahlElqBcwJds5eE7+jCW8aVBul37AYm/qdR0FKbiZu14DQU2fouNOw==" saltValue="ZoCl6wJiXFK974IARNfnrg==" spinCount="100000" sheet="1" objects="1" scenarios="1" selectLockedCells="1"/>
  <mergeCells count="6">
    <mergeCell ref="A75:G79"/>
    <mergeCell ref="A1:G1"/>
    <mergeCell ref="C2:G2"/>
    <mergeCell ref="C3:G3"/>
    <mergeCell ref="C4:G4"/>
    <mergeCell ref="A74:C74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Anna Janečková</cp:lastModifiedBy>
  <cp:lastPrinted>2014-02-28T09:52:57Z</cp:lastPrinted>
  <dcterms:created xsi:type="dcterms:W3CDTF">2009-04-08T07:15:50Z</dcterms:created>
  <dcterms:modified xsi:type="dcterms:W3CDTF">2023-02-24T08:16:53Z</dcterms:modified>
</cp:coreProperties>
</file>